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업무폴더\모의고사\61회대비모의고사\10월\"/>
    </mc:Choice>
  </mc:AlternateContent>
  <xr:revisionPtr revIDLastSave="0" documentId="13_ncr:1_{C132A28D-5EC0-474C-BB6A-DC453926288C}" xr6:coauthVersionLast="47" xr6:coauthVersionMax="47" xr10:uidLastSave="{00000000-0000-0000-0000-000000000000}"/>
  <bookViews>
    <workbookView xWindow="4290" yWindow="900" windowWidth="27840" windowHeight="20145" firstSheet="4" activeTab="6" xr2:uid="{8285149A-4ECC-412F-AB7E-11852A5A0DCD}"/>
  </bookViews>
  <sheets>
    <sheet name="전체통계표" sheetId="7" r:id="rId1"/>
    <sheet name="산업재산권법통계표" sheetId="5" r:id="rId2"/>
    <sheet name="민법통계표" sheetId="2" r:id="rId3"/>
    <sheet name="자연과학통계표" sheetId="8" r:id="rId4"/>
    <sheet name="문항분석표(산업재산권법)" sheetId="4" r:id="rId5"/>
    <sheet name="문항분석표(민법개론)" sheetId="3" r:id="rId6"/>
    <sheet name="문항분석표(자연과학개론)" sheetId="9" r:id="rId7"/>
  </sheets>
  <definedNames>
    <definedName name="_xlnm._FilterDatabase" localSheetId="2" hidden="1">민법통계표!#REF!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9" l="1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5" i="8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74" i="2"/>
  <c r="G73" i="2"/>
  <c r="F6" i="2"/>
  <c r="G6" i="2"/>
  <c r="F7" i="2"/>
  <c r="G7" i="2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/>
  <c r="F15" i="2"/>
  <c r="G15" i="2" s="1"/>
  <c r="F16" i="2"/>
  <c r="G16" i="2" s="1"/>
  <c r="F17" i="2"/>
  <c r="G17" i="2" s="1"/>
  <c r="F18" i="2"/>
  <c r="G18" i="2"/>
  <c r="F19" i="2"/>
  <c r="G19" i="2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/>
  <c r="F27" i="2"/>
  <c r="G27" i="2" s="1"/>
  <c r="F28" i="2"/>
  <c r="G28" i="2" s="1"/>
  <c r="F29" i="2"/>
  <c r="G29" i="2" s="1"/>
  <c r="F30" i="2"/>
  <c r="G30" i="2"/>
  <c r="F31" i="2"/>
  <c r="G31" i="2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/>
  <c r="F39" i="2"/>
  <c r="G39" i="2" s="1"/>
  <c r="F40" i="2"/>
  <c r="G40" i="2" s="1"/>
  <c r="F41" i="2"/>
  <c r="G41" i="2" s="1"/>
  <c r="F42" i="2"/>
  <c r="G42" i="2" s="1"/>
  <c r="F43" i="2"/>
  <c r="G43" i="2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/>
  <c r="F51" i="2"/>
  <c r="G51" i="2" s="1"/>
  <c r="F52" i="2"/>
  <c r="G52" i="2" s="1"/>
  <c r="F53" i="2"/>
  <c r="G53" i="2" s="1"/>
  <c r="F54" i="2"/>
  <c r="G54" i="2" s="1"/>
  <c r="F55" i="2"/>
  <c r="G55" i="2"/>
  <c r="F56" i="2"/>
  <c r="G56" i="2" s="1"/>
  <c r="F57" i="2"/>
  <c r="G57" i="2" s="1"/>
  <c r="F58" i="2"/>
  <c r="G58" i="2" s="1"/>
  <c r="F59" i="2"/>
  <c r="G59" i="2" s="1"/>
  <c r="F60" i="2"/>
  <c r="G60" i="2" s="1"/>
  <c r="F61" i="2"/>
  <c r="G61" i="2" s="1"/>
  <c r="F62" i="2"/>
  <c r="G62" i="2"/>
  <c r="F63" i="2"/>
  <c r="G63" i="2" s="1"/>
  <c r="F64" i="2"/>
  <c r="G64" i="2" s="1"/>
  <c r="F65" i="2"/>
  <c r="G65" i="2" s="1"/>
  <c r="F66" i="2"/>
  <c r="G66" i="2" s="1"/>
  <c r="F67" i="2"/>
  <c r="G67" i="2"/>
  <c r="F68" i="2"/>
  <c r="G68" i="2" s="1"/>
  <c r="F69" i="2"/>
  <c r="G69" i="2" s="1"/>
  <c r="F70" i="2"/>
  <c r="G70" i="2" s="1"/>
  <c r="F71" i="2"/>
  <c r="G71" i="2" s="1"/>
  <c r="F72" i="2"/>
  <c r="G72" i="2" s="1"/>
  <c r="F5" i="2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T5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78" i="7"/>
  <c r="J77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5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Q10" i="8" l="1"/>
  <c r="Q19" i="8"/>
  <c r="Q14" i="8"/>
  <c r="Q18" i="8"/>
  <c r="Q41" i="8"/>
  <c r="Q15" i="8"/>
  <c r="Q33" i="8"/>
  <c r="Q9" i="8"/>
  <c r="Q32" i="8"/>
  <c r="Q8" i="8"/>
  <c r="Q31" i="8"/>
  <c r="Q7" i="8"/>
  <c r="Q17" i="8"/>
  <c r="Q30" i="8"/>
  <c r="Q6" i="8"/>
  <c r="Q29" i="8"/>
  <c r="Q28" i="8"/>
  <c r="Q42" i="8"/>
  <c r="Q27" i="8"/>
  <c r="Q40" i="8"/>
  <c r="Q26" i="8"/>
  <c r="Q25" i="8"/>
  <c r="Q16" i="8"/>
  <c r="Q24" i="8"/>
  <c r="Q23" i="8"/>
  <c r="Q5" i="8"/>
  <c r="R5" i="8" s="1"/>
  <c r="Q22" i="8"/>
  <c r="Q45" i="8"/>
  <c r="Q21" i="8"/>
  <c r="Q44" i="8"/>
  <c r="Q20" i="8"/>
  <c r="Q43" i="8"/>
  <c r="Q38" i="8"/>
  <c r="Q37" i="8"/>
  <c r="Q36" i="8"/>
  <c r="Q12" i="8"/>
  <c r="Q39" i="8"/>
  <c r="Q13" i="8"/>
  <c r="Q35" i="8"/>
  <c r="Q11" i="8"/>
  <c r="Q34" i="8"/>
  <c r="R6" i="8" l="1"/>
  <c r="R7" i="8" s="1"/>
  <c r="R8" i="8" s="1"/>
  <c r="R9" i="8" s="1"/>
  <c r="R10" i="8" s="1"/>
  <c r="R11" i="8" s="1"/>
  <c r="R12" i="8" s="1"/>
  <c r="R13" i="8" s="1"/>
  <c r="R14" i="8" s="1"/>
  <c r="R15" i="8" s="1"/>
  <c r="R16" i="8" s="1"/>
  <c r="R17" i="8" s="1"/>
  <c r="R18" i="8" s="1"/>
  <c r="R19" i="8" s="1"/>
  <c r="R20" i="8" s="1"/>
  <c r="R21" i="8" s="1"/>
  <c r="R22" i="8" s="1"/>
  <c r="R23" i="8" s="1"/>
  <c r="R24" i="8" s="1"/>
  <c r="R25" i="8" s="1"/>
  <c r="R26" i="8" s="1"/>
  <c r="R27" i="8" s="1"/>
  <c r="R28" i="8" s="1"/>
  <c r="R29" i="8" s="1"/>
  <c r="R30" i="8" s="1"/>
  <c r="R31" i="8" s="1"/>
  <c r="R32" i="8" s="1"/>
  <c r="R33" i="8" s="1"/>
  <c r="R34" i="8" s="1"/>
  <c r="R35" i="8" s="1"/>
  <c r="R36" i="8" s="1"/>
  <c r="R37" i="8" s="1"/>
  <c r="R38" i="8" s="1"/>
  <c r="R39" i="8" s="1"/>
  <c r="R40" i="8" s="1"/>
  <c r="R41" i="8" s="1"/>
  <c r="R42" i="8" s="1"/>
  <c r="R43" i="8" s="1"/>
  <c r="R44" i="8" s="1"/>
  <c r="R45" i="8" s="1"/>
  <c r="G5" i="2" l="1"/>
  <c r="Q26" i="2" l="1"/>
  <c r="Q27" i="2"/>
  <c r="Q28" i="2"/>
  <c r="Q29" i="2"/>
  <c r="Q30" i="2"/>
  <c r="Q6" i="2"/>
  <c r="Q7" i="2"/>
  <c r="Q31" i="2"/>
  <c r="Q8" i="2"/>
  <c r="Q32" i="2"/>
  <c r="Q9" i="2"/>
  <c r="Q33" i="2"/>
  <c r="Q10" i="2"/>
  <c r="Q34" i="2"/>
  <c r="Q11" i="2"/>
  <c r="Q35" i="2"/>
  <c r="Q12" i="2"/>
  <c r="Q36" i="2"/>
  <c r="Q13" i="2"/>
  <c r="Q37" i="2"/>
  <c r="Q14" i="2"/>
  <c r="Q38" i="2"/>
  <c r="Q15" i="2"/>
  <c r="Q39" i="2"/>
  <c r="Q42" i="2"/>
  <c r="Q24" i="2"/>
  <c r="Q16" i="2"/>
  <c r="Q40" i="2"/>
  <c r="Q17" i="2"/>
  <c r="Q41" i="2"/>
  <c r="Q18" i="2"/>
  <c r="Q19" i="2"/>
  <c r="Q43" i="2"/>
  <c r="Q20" i="2"/>
  <c r="Q44" i="2"/>
  <c r="Q21" i="2"/>
  <c r="Q45" i="2"/>
  <c r="Q22" i="2"/>
  <c r="Q5" i="2"/>
  <c r="R5" i="2" s="1"/>
  <c r="Q23" i="2"/>
  <c r="Q25" i="2"/>
  <c r="Q11" i="5"/>
  <c r="Q35" i="5"/>
  <c r="Q12" i="5"/>
  <c r="Q36" i="5"/>
  <c r="Q13" i="5"/>
  <c r="Q37" i="5"/>
  <c r="Q14" i="5"/>
  <c r="Q38" i="5"/>
  <c r="Q15" i="5"/>
  <c r="Q39" i="5"/>
  <c r="Q40" i="5"/>
  <c r="Q16" i="5"/>
  <c r="Q17" i="5"/>
  <c r="Q41" i="5"/>
  <c r="Q18" i="5"/>
  <c r="Q42" i="5"/>
  <c r="Q19" i="5"/>
  <c r="Q43" i="5"/>
  <c r="Q45" i="5"/>
  <c r="Q20" i="5"/>
  <c r="Q44" i="5"/>
  <c r="Q21" i="5"/>
  <c r="Q22" i="5"/>
  <c r="Q5" i="5"/>
  <c r="R5" i="5" s="1"/>
  <c r="Q23" i="5"/>
  <c r="Q24" i="5"/>
  <c r="Q25" i="5"/>
  <c r="Q26" i="5"/>
  <c r="Q27" i="5"/>
  <c r="Q28" i="5"/>
  <c r="Q32" i="5"/>
  <c r="Q29" i="5"/>
  <c r="Q6" i="5"/>
  <c r="Q30" i="5"/>
  <c r="Q7" i="5"/>
  <c r="Q31" i="5"/>
  <c r="Q8" i="5"/>
  <c r="Q9" i="5"/>
  <c r="Q33" i="5"/>
  <c r="Q10" i="5"/>
  <c r="Q34" i="5"/>
  <c r="J12" i="7"/>
  <c r="J13" i="7"/>
  <c r="J53" i="7"/>
  <c r="J39" i="7"/>
  <c r="J9" i="7"/>
  <c r="J37" i="7"/>
  <c r="J10" i="7" l="1"/>
  <c r="T15" i="7"/>
  <c r="T39" i="7"/>
  <c r="T14" i="7"/>
  <c r="T16" i="7"/>
  <c r="T40" i="7"/>
  <c r="T38" i="7"/>
  <c r="T17" i="7"/>
  <c r="T41" i="7"/>
  <c r="T18" i="7"/>
  <c r="T42" i="7"/>
  <c r="T19" i="7"/>
  <c r="T43" i="7"/>
  <c r="T37" i="7"/>
  <c r="T20" i="7"/>
  <c r="T44" i="7"/>
  <c r="T21" i="7"/>
  <c r="T45" i="7"/>
  <c r="T22" i="7"/>
  <c r="T46" i="7"/>
  <c r="T23" i="7"/>
  <c r="T5" i="7"/>
  <c r="T24" i="7"/>
  <c r="T25" i="7"/>
  <c r="T26" i="7"/>
  <c r="T13" i="7"/>
  <c r="T27" i="7"/>
  <c r="T28" i="7"/>
  <c r="T47" i="7"/>
  <c r="T29" i="7"/>
  <c r="T32" i="7"/>
  <c r="T6" i="7"/>
  <c r="T30" i="7"/>
  <c r="T7" i="7"/>
  <c r="T31" i="7"/>
  <c r="T8" i="7"/>
  <c r="T9" i="7"/>
  <c r="T33" i="7"/>
  <c r="T10" i="7"/>
  <c r="T34" i="7"/>
  <c r="T11" i="7"/>
  <c r="T35" i="7"/>
  <c r="T12" i="7"/>
  <c r="T36" i="7"/>
  <c r="J8" i="7"/>
  <c r="J63" i="7"/>
  <c r="J38" i="7"/>
  <c r="J76" i="7"/>
  <c r="J59" i="7"/>
  <c r="J7" i="7"/>
  <c r="J55" i="7"/>
  <c r="J56" i="7"/>
  <c r="J28" i="7"/>
  <c r="J17" i="7"/>
  <c r="J27" i="7"/>
  <c r="J47" i="7"/>
  <c r="J23" i="7"/>
  <c r="J15" i="7"/>
  <c r="J14" i="7"/>
  <c r="J11" i="7"/>
  <c r="J5" i="7"/>
  <c r="J72" i="7"/>
  <c r="J19" i="7"/>
  <c r="J50" i="7"/>
  <c r="J33" i="7"/>
  <c r="J6" i="7"/>
  <c r="J75" i="7"/>
  <c r="J68" i="7"/>
  <c r="J21" i="7"/>
  <c r="J25" i="7"/>
  <c r="J73" i="7"/>
  <c r="J52" i="7"/>
  <c r="J61" i="7"/>
  <c r="J16" i="7"/>
  <c r="J74" i="7"/>
  <c r="J65" i="7"/>
  <c r="J43" i="7"/>
  <c r="J46" i="7"/>
  <c r="J30" i="7"/>
  <c r="J67" i="7"/>
  <c r="J41" i="7"/>
  <c r="J32" i="7"/>
  <c r="J69" i="7"/>
  <c r="J36" i="7"/>
  <c r="J48" i="7"/>
  <c r="J66" i="7"/>
  <c r="J24" i="7"/>
  <c r="J54" i="7"/>
  <c r="J20" i="7"/>
  <c r="J64" i="7"/>
  <c r="J60" i="7"/>
  <c r="J35" i="7"/>
  <c r="J29" i="7"/>
  <c r="J40" i="7"/>
  <c r="J22" i="7"/>
  <c r="J34" i="7"/>
  <c r="J57" i="7"/>
  <c r="J70" i="7"/>
  <c r="J45" i="7"/>
  <c r="J62" i="7"/>
  <c r="J31" i="7"/>
  <c r="J44" i="7"/>
  <c r="J71" i="7"/>
  <c r="J51" i="7"/>
  <c r="J42" i="7"/>
  <c r="J58" i="7"/>
  <c r="J49" i="7"/>
  <c r="J26" i="7"/>
  <c r="J18" i="7"/>
  <c r="R6" i="2"/>
  <c r="R6" i="5"/>
  <c r="R7" i="5" s="1"/>
  <c r="R8" i="5" s="1"/>
  <c r="R9" i="5" s="1"/>
  <c r="R10" i="5" s="1"/>
  <c r="R11" i="5" s="1"/>
  <c r="R12" i="5" s="1"/>
  <c r="R13" i="5" s="1"/>
  <c r="R14" i="5" s="1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  <c r="R35" i="5" s="1"/>
  <c r="R36" i="5" s="1"/>
  <c r="R37" i="5" s="1"/>
  <c r="R38" i="5" s="1"/>
  <c r="R39" i="5" s="1"/>
  <c r="R40" i="5" s="1"/>
  <c r="R41" i="5" s="1"/>
  <c r="R42" i="5" s="1"/>
  <c r="R43" i="5" s="1"/>
  <c r="R44" i="5" s="1"/>
  <c r="R45" i="5" s="1"/>
  <c r="U5" i="7" l="1"/>
  <c r="U6" i="7" l="1"/>
  <c r="U7" i="7" s="1"/>
  <c r="U8" i="7" s="1"/>
  <c r="U9" i="7" s="1"/>
  <c r="U10" i="7" s="1"/>
  <c r="U11" i="7" s="1"/>
  <c r="U12" i="7" s="1"/>
  <c r="U13" i="7" s="1"/>
  <c r="U14" i="7" s="1"/>
  <c r="U15" i="7" s="1"/>
  <c r="U16" i="7" s="1"/>
  <c r="U17" i="7" s="1"/>
  <c r="U18" i="7" s="1"/>
  <c r="U19" i="7" s="1"/>
  <c r="U20" i="7" s="1"/>
  <c r="U21" i="7" s="1"/>
  <c r="U22" i="7" s="1"/>
  <c r="U23" i="7" s="1"/>
  <c r="U24" i="7" s="1"/>
  <c r="U25" i="7" s="1"/>
  <c r="U26" i="7" s="1"/>
  <c r="U27" i="7" s="1"/>
  <c r="U28" i="7" s="1"/>
  <c r="U29" i="7" s="1"/>
  <c r="U30" i="7" s="1"/>
  <c r="U31" i="7" s="1"/>
  <c r="U32" i="7" s="1"/>
  <c r="U33" i="7" s="1"/>
  <c r="U34" i="7" s="1"/>
  <c r="U35" i="7" s="1"/>
  <c r="U36" i="7" s="1"/>
  <c r="U37" i="7" s="1"/>
  <c r="U38" i="7" s="1"/>
  <c r="U39" i="7" s="1"/>
  <c r="U40" i="7" s="1"/>
  <c r="U41" i="7" s="1"/>
  <c r="U42" i="7" s="1"/>
  <c r="U43" i="7" s="1"/>
  <c r="U44" i="7" s="1"/>
  <c r="U45" i="7" s="1"/>
  <c r="U46" i="7" s="1"/>
  <c r="U47" i="7" s="1"/>
  <c r="R7" i="2" l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R45" i="2" s="1"/>
</calcChain>
</file>

<file path=xl/sharedStrings.xml><?xml version="1.0" encoding="utf-8"?>
<sst xmlns="http://schemas.openxmlformats.org/spreadsheetml/2006/main" count="698" uniqueCount="161">
  <si>
    <t>점</t>
    <phoneticPr fontId="3" type="noConversion"/>
  </si>
  <si>
    <t>최고점수</t>
    <phoneticPr fontId="3" type="noConversion"/>
  </si>
  <si>
    <t>평균점수</t>
    <phoneticPr fontId="3" type="noConversion"/>
  </si>
  <si>
    <t>명</t>
    <phoneticPr fontId="3" type="noConversion"/>
  </si>
  <si>
    <t>응시인원</t>
    <phoneticPr fontId="3" type="noConversion"/>
  </si>
  <si>
    <t>석차</t>
    <phoneticPr fontId="7" type="noConversion"/>
  </si>
  <si>
    <t>인원</t>
    <phoneticPr fontId="1" type="noConversion"/>
  </si>
  <si>
    <t xml:space="preserve">점수 </t>
    <phoneticPr fontId="7" type="noConversion"/>
  </si>
  <si>
    <t>상위 %</t>
    <phoneticPr fontId="3" type="noConversion"/>
  </si>
  <si>
    <t>총점 성적순</t>
    <phoneticPr fontId="3" type="noConversion"/>
  </si>
  <si>
    <t>총점</t>
    <phoneticPr fontId="3" type="noConversion"/>
  </si>
  <si>
    <t>수험번호</t>
    <phoneticPr fontId="3" type="noConversion"/>
  </si>
  <si>
    <t>성적순</t>
    <phoneticPr fontId="3" type="noConversion"/>
  </si>
  <si>
    <t>문항</t>
    <phoneticPr fontId="3" type="noConversion"/>
  </si>
  <si>
    <t>배점</t>
    <phoneticPr fontId="3" type="noConversion"/>
  </si>
  <si>
    <t>영역</t>
    <phoneticPr fontId="1" type="noConversion"/>
  </si>
  <si>
    <t xml:space="preserve">유형 </t>
    <phoneticPr fontId="3" type="noConversion"/>
  </si>
  <si>
    <t>A형</t>
    <phoneticPr fontId="3" type="noConversion"/>
  </si>
  <si>
    <t>평균</t>
    <phoneticPr fontId="3" type="noConversion"/>
  </si>
  <si>
    <t>문항수</t>
    <phoneticPr fontId="3" type="noConversion"/>
  </si>
  <si>
    <t>민법총칙</t>
    <phoneticPr fontId="3" type="noConversion"/>
  </si>
  <si>
    <t>물권법</t>
    <phoneticPr fontId="3" type="noConversion"/>
  </si>
  <si>
    <t>채권총칙</t>
    <phoneticPr fontId="3" type="noConversion"/>
  </si>
  <si>
    <t>채권각칙</t>
    <phoneticPr fontId="3" type="noConversion"/>
  </si>
  <si>
    <t>정답율(%)</t>
    <phoneticPr fontId="3" type="noConversion"/>
  </si>
  <si>
    <t>특허법</t>
    <phoneticPr fontId="1" type="noConversion"/>
  </si>
  <si>
    <t>상표법</t>
    <phoneticPr fontId="1" type="noConversion"/>
  </si>
  <si>
    <t>평균</t>
    <phoneticPr fontId="1" type="noConversion"/>
  </si>
  <si>
    <t>산업재산권법</t>
    <phoneticPr fontId="3" type="noConversion"/>
  </si>
  <si>
    <t>민법개론</t>
    <phoneticPr fontId="3" type="noConversion"/>
  </si>
  <si>
    <t>특허법</t>
    <phoneticPr fontId="3" type="noConversion"/>
  </si>
  <si>
    <t>ID</t>
    <phoneticPr fontId="7" type="noConversion"/>
  </si>
  <si>
    <t>ID</t>
    <phoneticPr fontId="1" type="noConversion"/>
  </si>
  <si>
    <t>ID</t>
    <phoneticPr fontId="3" type="noConversion"/>
  </si>
  <si>
    <t>디자인보호법</t>
    <phoneticPr fontId="1" type="noConversion"/>
  </si>
  <si>
    <t>자연과학개론</t>
    <phoneticPr fontId="7" type="noConversion"/>
  </si>
  <si>
    <t>물리</t>
    <phoneticPr fontId="3" type="noConversion"/>
  </si>
  <si>
    <t>화학</t>
    <phoneticPr fontId="3" type="noConversion"/>
  </si>
  <si>
    <t>생물</t>
    <phoneticPr fontId="3" type="noConversion"/>
  </si>
  <si>
    <t>지구과학</t>
    <phoneticPr fontId="3" type="noConversion"/>
  </si>
  <si>
    <t>kjwan7799</t>
  </si>
  <si>
    <t>ws4849</t>
  </si>
  <si>
    <t>tnqkrwkao21</t>
  </si>
  <si>
    <t>seyyzzz</t>
  </si>
  <si>
    <t>xcv005</t>
  </si>
  <si>
    <t>ps941222</t>
  </si>
  <si>
    <t>614ksm</t>
  </si>
  <si>
    <t>tmdgns9936</t>
  </si>
  <si>
    <t>eric0514</t>
  </si>
  <si>
    <t>jiminlee810</t>
  </si>
  <si>
    <t>yhp9270</t>
  </si>
  <si>
    <t>jaime218</t>
  </si>
  <si>
    <t>narix222</t>
  </si>
  <si>
    <t>arisoo97</t>
  </si>
  <si>
    <t>mykmj0506</t>
  </si>
  <si>
    <t>taci88</t>
  </si>
  <si>
    <t>kyubin0109</t>
  </si>
  <si>
    <t>ppaso31</t>
  </si>
  <si>
    <t>pilsun89</t>
  </si>
  <si>
    <t>98gjn</t>
  </si>
  <si>
    <t>nayakobi0</t>
  </si>
  <si>
    <t>credio89</t>
  </si>
  <si>
    <t>jjhang5170</t>
  </si>
  <si>
    <t>boncouragemj1</t>
  </si>
  <si>
    <t>geeks12345</t>
  </si>
  <si>
    <t>ufo1949</t>
  </si>
  <si>
    <t>jackfive</t>
  </si>
  <si>
    <t>daun20325</t>
  </si>
  <si>
    <t>yyi0922</t>
  </si>
  <si>
    <t>kja7488</t>
  </si>
  <si>
    <t>goopal99</t>
  </si>
  <si>
    <t>dhgksquf78</t>
  </si>
  <si>
    <t>seoyeon63</t>
  </si>
  <si>
    <t>bori2002</t>
  </si>
  <si>
    <t>ryrhk123</t>
  </si>
  <si>
    <t>space21</t>
  </si>
  <si>
    <t>giguok</t>
  </si>
  <si>
    <t>phs1117</t>
  </si>
  <si>
    <t>pak2154</t>
  </si>
  <si>
    <t>kyh648</t>
  </si>
  <si>
    <t>emma0726</t>
  </si>
  <si>
    <t>cottonee</t>
  </si>
  <si>
    <t>dltjdwns0501</t>
  </si>
  <si>
    <t>sjh6320</t>
  </si>
  <si>
    <t>syrebecca</t>
  </si>
  <si>
    <t>kkw2757</t>
  </si>
  <si>
    <t>perfect1999</t>
  </si>
  <si>
    <t>lyyuuri</t>
  </si>
  <si>
    <t>unicept</t>
  </si>
  <si>
    <t>oop9711</t>
  </si>
  <si>
    <t>whitefield</t>
  </si>
  <si>
    <t>wlsdk9647</t>
  </si>
  <si>
    <t>ssstarlove</t>
  </si>
  <si>
    <t>ahnth7586</t>
  </si>
  <si>
    <t>tete130</t>
  </si>
  <si>
    <t>ysp101500</t>
  </si>
  <si>
    <t>onion2118</t>
  </si>
  <si>
    <t>ksh57302</t>
  </si>
  <si>
    <t>gloryh0730</t>
  </si>
  <si>
    <t>ksh961010</t>
  </si>
  <si>
    <t>jmpoison7</t>
  </si>
  <si>
    <t>riverside23</t>
  </si>
  <si>
    <t>0615haeun</t>
  </si>
  <si>
    <t>m0106sk</t>
  </si>
  <si>
    <t>kenny4302</t>
  </si>
  <si>
    <t>ellen61</t>
  </si>
  <si>
    <t>isk5343</t>
  </si>
  <si>
    <t>kay1209</t>
  </si>
  <si>
    <t>wjswltwnf</t>
  </si>
  <si>
    <t>dydgh7977</t>
  </si>
  <si>
    <t>nicole0116</t>
  </si>
  <si>
    <t>dmstj0022</t>
  </si>
  <si>
    <t>vlee9013v</t>
  </si>
  <si>
    <t>jucpsy</t>
  </si>
  <si>
    <t>hyekoo</t>
  </si>
  <si>
    <t>syjee95</t>
  </si>
  <si>
    <t>john8794</t>
  </si>
  <si>
    <t>openwisdom</t>
  </si>
  <si>
    <t>trendkorea2023</t>
  </si>
  <si>
    <t>slayers4</t>
  </si>
  <si>
    <t>minji9926</t>
  </si>
  <si>
    <t>May</t>
  </si>
  <si>
    <t>dbwjd9776</t>
  </si>
  <si>
    <t>qqo0822</t>
  </si>
  <si>
    <t>seonyul0128</t>
  </si>
  <si>
    <t>catiscuty</t>
  </si>
  <si>
    <t>w774</t>
  </si>
  <si>
    <t>kicho7</t>
  </si>
  <si>
    <t>hds714</t>
  </si>
  <si>
    <t>testtaker</t>
  </si>
  <si>
    <t>yonhun</t>
  </si>
  <si>
    <t>tlghemd</t>
  </si>
  <si>
    <t>wjuyh9</t>
  </si>
  <si>
    <t>pine547</t>
  </si>
  <si>
    <t>seung2538</t>
  </si>
  <si>
    <t>skaru02</t>
  </si>
  <si>
    <t>seowon7260</t>
  </si>
  <si>
    <t>mose008</t>
  </si>
  <si>
    <t>wjya0128</t>
  </si>
  <si>
    <t>endnning</t>
  </si>
  <si>
    <t>soni1006</t>
  </si>
  <si>
    <t>eejin0904</t>
  </si>
  <si>
    <t>fkghkscjf</t>
  </si>
  <si>
    <t>sulfa1111</t>
  </si>
  <si>
    <t>qudwn268</t>
  </si>
  <si>
    <t>sjhyun84</t>
  </si>
  <si>
    <t>kttsss1998</t>
  </si>
  <si>
    <t>honey1006</t>
  </si>
  <si>
    <t>tjddms8166</t>
  </si>
  <si>
    <t>qeadss</t>
  </si>
  <si>
    <t>angus60</t>
  </si>
  <si>
    <t>sonwk99</t>
  </si>
  <si>
    <t>2bicon</t>
  </si>
  <si>
    <t>dlrwns0501</t>
  </si>
  <si>
    <t>THE PREMIUM 10월 전국모의고사(자연과학개론)</t>
    <phoneticPr fontId="1" type="noConversion"/>
  </si>
  <si>
    <t>THE PREMIUM 10월 전국모의고사(민법개론)</t>
    <phoneticPr fontId="1" type="noConversion"/>
  </si>
  <si>
    <t>THE PREMIUM 10월 전국모의고사(산업재산권법)</t>
    <phoneticPr fontId="3" type="noConversion"/>
  </si>
  <si>
    <t>THE PREMIUM 10월 전국모의고사</t>
    <phoneticPr fontId="7" type="noConversion"/>
  </si>
  <si>
    <t>전원정답</t>
    <phoneticPr fontId="1" type="noConversion"/>
  </si>
  <si>
    <t>THE PREMIUM 10월 전국모의고사(민법개론)</t>
    <phoneticPr fontId="3" type="noConversion"/>
  </si>
  <si>
    <t>THE PREMIUM 10월 전국모의고사(자연과학개론)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</si>
</sst>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나눔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theme="1"/>
      <name val="나눔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돋움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sz val="10"/>
      <name val="돋움"/>
      <family val="3"/>
      <charset val="129"/>
    </font>
    <font>
      <sz val="14"/>
      <color theme="1"/>
      <name val="나눔고딕 ExtraBold"/>
      <family val="3"/>
      <charset val="129"/>
    </font>
    <font>
      <sz val="11"/>
      <color theme="1"/>
      <name val="나눔고딕"/>
      <family val="3"/>
      <charset val="129"/>
    </font>
    <font>
      <sz val="22"/>
      <color theme="1"/>
      <name val="나눔고딕 ExtraBold"/>
      <family val="3"/>
      <charset val="129"/>
    </font>
    <font>
      <sz val="28"/>
      <color theme="1"/>
      <name val="나눔고딕 ExtraBold"/>
      <family val="3"/>
      <charset val="129"/>
    </font>
    <font>
      <sz val="10"/>
      <color rgb="FF00000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0" fillId="0" borderId="0" xfId="0" applyNumberFormat="1">
      <alignment vertical="center"/>
    </xf>
    <xf numFmtId="0" fontId="9" fillId="4" borderId="1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9" fillId="4" borderId="7" xfId="1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표준" xfId="0" builtinId="0"/>
    <cellStyle name="표준 2" xfId="1" xr:uid="{875AC670-3B60-40ED-BAE8-90D13049C1BF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/>
              <a:t>THE PREMIUM </a:t>
            </a:r>
          </a:p>
          <a:p>
            <a:pPr>
              <a:defRPr/>
            </a:pPr>
            <a:r>
              <a:rPr lang="en-US" altLang="ko-KR" sz="1800"/>
              <a:t>10</a:t>
            </a:r>
            <a:r>
              <a:rPr lang="ko-KR" altLang="en-US" sz="1800"/>
              <a:t>월 전국모의고사</a:t>
            </a:r>
            <a:r>
              <a:rPr lang="en-US" altLang="ko-KR" sz="1800" baseline="0"/>
              <a:t>(</a:t>
            </a:r>
            <a:r>
              <a:rPr lang="ko-KR" altLang="en-US" sz="1800" baseline="0"/>
              <a:t>통계표</a:t>
            </a:r>
            <a:r>
              <a:rPr lang="en-US" altLang="ko-KR" sz="1800" baseline="0"/>
              <a:t>) </a:t>
            </a:r>
          </a:p>
        </c:rich>
      </c:tx>
      <c:layout>
        <c:manualLayout>
          <c:xMode val="edge"/>
          <c:yMode val="edge"/>
          <c:x val="0.24256248182057563"/>
          <c:y val="3.72495808417729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전체통계표!$T$4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전체통계표!$S$5:$S$63</c:f>
              <c:strCache>
                <c:ptCount val="49"/>
                <c:pt idx="0">
                  <c:v>97.5</c:v>
                </c:pt>
                <c:pt idx="1">
                  <c:v>90.0</c:v>
                </c:pt>
                <c:pt idx="2">
                  <c:v>88.3</c:v>
                </c:pt>
                <c:pt idx="3">
                  <c:v>86.7</c:v>
                </c:pt>
                <c:pt idx="4">
                  <c:v>85.8</c:v>
                </c:pt>
                <c:pt idx="5">
                  <c:v>85.0</c:v>
                </c:pt>
                <c:pt idx="6">
                  <c:v>83.3</c:v>
                </c:pt>
                <c:pt idx="7">
                  <c:v>82.5</c:v>
                </c:pt>
                <c:pt idx="8">
                  <c:v>81.7</c:v>
                </c:pt>
                <c:pt idx="9">
                  <c:v>80.8</c:v>
                </c:pt>
                <c:pt idx="10">
                  <c:v>80.0</c:v>
                </c:pt>
                <c:pt idx="11">
                  <c:v>79.2</c:v>
                </c:pt>
                <c:pt idx="12">
                  <c:v>78.3</c:v>
                </c:pt>
                <c:pt idx="13">
                  <c:v>77.5</c:v>
                </c:pt>
                <c:pt idx="14">
                  <c:v>75.8</c:v>
                </c:pt>
                <c:pt idx="15">
                  <c:v>75.0</c:v>
                </c:pt>
                <c:pt idx="16">
                  <c:v>74.2</c:v>
                </c:pt>
                <c:pt idx="17">
                  <c:v>73.3</c:v>
                </c:pt>
                <c:pt idx="18">
                  <c:v>72.5</c:v>
                </c:pt>
                <c:pt idx="19">
                  <c:v>71.7</c:v>
                </c:pt>
                <c:pt idx="20">
                  <c:v>70.8</c:v>
                </c:pt>
                <c:pt idx="21">
                  <c:v>69.2</c:v>
                </c:pt>
                <c:pt idx="22">
                  <c:v>68.3</c:v>
                </c:pt>
                <c:pt idx="23">
                  <c:v>66.7</c:v>
                </c:pt>
                <c:pt idx="24">
                  <c:v>65.8</c:v>
                </c:pt>
                <c:pt idx="25">
                  <c:v>62.5</c:v>
                </c:pt>
                <c:pt idx="26">
                  <c:v>61.7</c:v>
                </c:pt>
                <c:pt idx="27">
                  <c:v>59.2</c:v>
                </c:pt>
                <c:pt idx="28">
                  <c:v>58.3</c:v>
                </c:pt>
                <c:pt idx="29">
                  <c:v>57.5</c:v>
                </c:pt>
                <c:pt idx="30">
                  <c:v>56.7</c:v>
                </c:pt>
                <c:pt idx="31">
                  <c:v>55.8</c:v>
                </c:pt>
                <c:pt idx="32">
                  <c:v>53.3</c:v>
                </c:pt>
                <c:pt idx="33">
                  <c:v>50.8</c:v>
                </c:pt>
                <c:pt idx="34">
                  <c:v>47.5</c:v>
                </c:pt>
                <c:pt idx="35">
                  <c:v>46.7</c:v>
                </c:pt>
                <c:pt idx="36">
                  <c:v>45.8</c:v>
                </c:pt>
                <c:pt idx="37">
                  <c:v>42.5</c:v>
                </c:pt>
                <c:pt idx="38">
                  <c:v>40.0</c:v>
                </c:pt>
                <c:pt idx="39">
                  <c:v>36.7</c:v>
                </c:pt>
                <c:pt idx="40">
                  <c:v>33.3</c:v>
                </c:pt>
                <c:pt idx="41">
                  <c:v>20.0</c:v>
                </c:pt>
                <c:pt idx="42">
                  <c:v>0.0</c:v>
                </c:pt>
                <c:pt idx="46">
                  <c:v>응시인원</c:v>
                </c:pt>
                <c:pt idx="47">
                  <c:v>평균점수</c:v>
                </c:pt>
                <c:pt idx="48">
                  <c:v>최고점수</c:v>
                </c:pt>
              </c:strCache>
            </c:strRef>
          </c:cat>
          <c:val>
            <c:numRef>
              <c:f>전체통계표!$T$5:$T$47</c:f>
              <c:numCache>
                <c:formatCode>General</c:formatCode>
                <c:ptCount val="4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7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4</c:v>
                </c:pt>
                <c:pt idx="32">
                  <c:v>3</c:v>
                </c:pt>
                <c:pt idx="33">
                  <c:v>6</c:v>
                </c:pt>
                <c:pt idx="34">
                  <c:v>1</c:v>
                </c:pt>
                <c:pt idx="35">
                  <c:v>0</c:v>
                </c:pt>
                <c:pt idx="36">
                  <c:v>4</c:v>
                </c:pt>
                <c:pt idx="37">
                  <c:v>1</c:v>
                </c:pt>
                <c:pt idx="38">
                  <c:v>2</c:v>
                </c:pt>
                <c:pt idx="39">
                  <c:v>2</c:v>
                </c:pt>
                <c:pt idx="40">
                  <c:v>9</c:v>
                </c:pt>
                <c:pt idx="41">
                  <c:v>1</c:v>
                </c:pt>
                <c:pt idx="4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D-459C-9E17-638EA83AE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전체통계표!$S$4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전체통계표!$S$5:$S$63</c15:sqref>
                        </c15:formulaRef>
                      </c:ext>
                    </c:extLst>
                    <c:strCache>
                      <c:ptCount val="49"/>
                      <c:pt idx="0">
                        <c:v>97.5</c:v>
                      </c:pt>
                      <c:pt idx="1">
                        <c:v>90.0</c:v>
                      </c:pt>
                      <c:pt idx="2">
                        <c:v>88.3</c:v>
                      </c:pt>
                      <c:pt idx="3">
                        <c:v>86.7</c:v>
                      </c:pt>
                      <c:pt idx="4">
                        <c:v>85.8</c:v>
                      </c:pt>
                      <c:pt idx="5">
                        <c:v>85.0</c:v>
                      </c:pt>
                      <c:pt idx="6">
                        <c:v>83.3</c:v>
                      </c:pt>
                      <c:pt idx="7">
                        <c:v>82.5</c:v>
                      </c:pt>
                      <c:pt idx="8">
                        <c:v>81.7</c:v>
                      </c:pt>
                      <c:pt idx="9">
                        <c:v>80.8</c:v>
                      </c:pt>
                      <c:pt idx="10">
                        <c:v>80.0</c:v>
                      </c:pt>
                      <c:pt idx="11">
                        <c:v>79.2</c:v>
                      </c:pt>
                      <c:pt idx="12">
                        <c:v>78.3</c:v>
                      </c:pt>
                      <c:pt idx="13">
                        <c:v>77.5</c:v>
                      </c:pt>
                      <c:pt idx="14">
                        <c:v>75.8</c:v>
                      </c:pt>
                      <c:pt idx="15">
                        <c:v>75.0</c:v>
                      </c:pt>
                      <c:pt idx="16">
                        <c:v>74.2</c:v>
                      </c:pt>
                      <c:pt idx="17">
                        <c:v>73.3</c:v>
                      </c:pt>
                      <c:pt idx="18">
                        <c:v>72.5</c:v>
                      </c:pt>
                      <c:pt idx="19">
                        <c:v>71.7</c:v>
                      </c:pt>
                      <c:pt idx="20">
                        <c:v>70.8</c:v>
                      </c:pt>
                      <c:pt idx="21">
                        <c:v>69.2</c:v>
                      </c:pt>
                      <c:pt idx="22">
                        <c:v>68.3</c:v>
                      </c:pt>
                      <c:pt idx="23">
                        <c:v>66.7</c:v>
                      </c:pt>
                      <c:pt idx="24">
                        <c:v>65.8</c:v>
                      </c:pt>
                      <c:pt idx="25">
                        <c:v>62.5</c:v>
                      </c:pt>
                      <c:pt idx="26">
                        <c:v>61.7</c:v>
                      </c:pt>
                      <c:pt idx="27">
                        <c:v>59.2</c:v>
                      </c:pt>
                      <c:pt idx="28">
                        <c:v>58.3</c:v>
                      </c:pt>
                      <c:pt idx="29">
                        <c:v>57.5</c:v>
                      </c:pt>
                      <c:pt idx="30">
                        <c:v>56.7</c:v>
                      </c:pt>
                      <c:pt idx="31">
                        <c:v>55.8</c:v>
                      </c:pt>
                      <c:pt idx="32">
                        <c:v>53.3</c:v>
                      </c:pt>
                      <c:pt idx="33">
                        <c:v>50.8</c:v>
                      </c:pt>
                      <c:pt idx="34">
                        <c:v>47.5</c:v>
                      </c:pt>
                      <c:pt idx="35">
                        <c:v>46.7</c:v>
                      </c:pt>
                      <c:pt idx="36">
                        <c:v>45.8</c:v>
                      </c:pt>
                      <c:pt idx="37">
                        <c:v>42.5</c:v>
                      </c:pt>
                      <c:pt idx="38">
                        <c:v>40.0</c:v>
                      </c:pt>
                      <c:pt idx="39">
                        <c:v>36.7</c:v>
                      </c:pt>
                      <c:pt idx="40">
                        <c:v>33.3</c:v>
                      </c:pt>
                      <c:pt idx="41">
                        <c:v>20.0</c:v>
                      </c:pt>
                      <c:pt idx="42">
                        <c:v>0.0</c:v>
                      </c:pt>
                      <c:pt idx="46">
                        <c:v>응시인원</c:v>
                      </c:pt>
                      <c:pt idx="47">
                        <c:v>평균점수</c:v>
                      </c:pt>
                      <c:pt idx="48">
                        <c:v>최고점수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전체통계표!$S$5:$S$63</c15:sqref>
                        </c15:formulaRef>
                      </c:ext>
                    </c:extLst>
                    <c:numCache>
                      <c:formatCode>0.0</c:formatCode>
                      <c:ptCount val="59"/>
                      <c:pt idx="0">
                        <c:v>97.5</c:v>
                      </c:pt>
                      <c:pt idx="1">
                        <c:v>90</c:v>
                      </c:pt>
                      <c:pt idx="2">
                        <c:v>88.333333333333329</c:v>
                      </c:pt>
                      <c:pt idx="3">
                        <c:v>86.666666666666671</c:v>
                      </c:pt>
                      <c:pt idx="4">
                        <c:v>85.833333333333329</c:v>
                      </c:pt>
                      <c:pt idx="5">
                        <c:v>85</c:v>
                      </c:pt>
                      <c:pt idx="6">
                        <c:v>83.333333333333329</c:v>
                      </c:pt>
                      <c:pt idx="7">
                        <c:v>82.5</c:v>
                      </c:pt>
                      <c:pt idx="8">
                        <c:v>81.666666666666671</c:v>
                      </c:pt>
                      <c:pt idx="9">
                        <c:v>80.833333333333329</c:v>
                      </c:pt>
                      <c:pt idx="10">
                        <c:v>80</c:v>
                      </c:pt>
                      <c:pt idx="11">
                        <c:v>79.166666666666671</c:v>
                      </c:pt>
                      <c:pt idx="12">
                        <c:v>78.333333333333329</c:v>
                      </c:pt>
                      <c:pt idx="13">
                        <c:v>77.5</c:v>
                      </c:pt>
                      <c:pt idx="14">
                        <c:v>75.833333333333329</c:v>
                      </c:pt>
                      <c:pt idx="15">
                        <c:v>75</c:v>
                      </c:pt>
                      <c:pt idx="16">
                        <c:v>74.166666666666671</c:v>
                      </c:pt>
                      <c:pt idx="17">
                        <c:v>73.333333333333329</c:v>
                      </c:pt>
                      <c:pt idx="18">
                        <c:v>72.5</c:v>
                      </c:pt>
                      <c:pt idx="19">
                        <c:v>71.666666666666671</c:v>
                      </c:pt>
                      <c:pt idx="20">
                        <c:v>70.833333333333329</c:v>
                      </c:pt>
                      <c:pt idx="21">
                        <c:v>69.166666666666671</c:v>
                      </c:pt>
                      <c:pt idx="22">
                        <c:v>68.333333333333329</c:v>
                      </c:pt>
                      <c:pt idx="23">
                        <c:v>66.666666666666671</c:v>
                      </c:pt>
                      <c:pt idx="24">
                        <c:v>65.833333333333329</c:v>
                      </c:pt>
                      <c:pt idx="25">
                        <c:v>62.5</c:v>
                      </c:pt>
                      <c:pt idx="26">
                        <c:v>61.666666666666664</c:v>
                      </c:pt>
                      <c:pt idx="27">
                        <c:v>59.166666666666664</c:v>
                      </c:pt>
                      <c:pt idx="28">
                        <c:v>58.333333333333336</c:v>
                      </c:pt>
                      <c:pt idx="29">
                        <c:v>57.5</c:v>
                      </c:pt>
                      <c:pt idx="30">
                        <c:v>56.666666666666664</c:v>
                      </c:pt>
                      <c:pt idx="31">
                        <c:v>55.833333333333336</c:v>
                      </c:pt>
                      <c:pt idx="32">
                        <c:v>53.333333333333336</c:v>
                      </c:pt>
                      <c:pt idx="33">
                        <c:v>50.833333333333336</c:v>
                      </c:pt>
                      <c:pt idx="34">
                        <c:v>47.5</c:v>
                      </c:pt>
                      <c:pt idx="35">
                        <c:v>46.666666666666664</c:v>
                      </c:pt>
                      <c:pt idx="36">
                        <c:v>45.833333333333336</c:v>
                      </c:pt>
                      <c:pt idx="37">
                        <c:v>42.5</c:v>
                      </c:pt>
                      <c:pt idx="38">
                        <c:v>40</c:v>
                      </c:pt>
                      <c:pt idx="39">
                        <c:v>36.666666666666664</c:v>
                      </c:pt>
                      <c:pt idx="40">
                        <c:v>33.333333333333336</c:v>
                      </c:pt>
                      <c:pt idx="41">
                        <c:v>20</c:v>
                      </c:pt>
                      <c:pt idx="42">
                        <c:v>0</c:v>
                      </c:pt>
                      <c:pt idx="46" formatCode="General">
                        <c:v>0</c:v>
                      </c:pt>
                      <c:pt idx="47" formatCode="General">
                        <c:v>0</c:v>
                      </c:pt>
                      <c:pt idx="48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9DD-459C-9E17-638EA83AE7AE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1"/>
        <c:lblAlgn val="ctr"/>
        <c:lblOffset val="100"/>
        <c:noMultiLvlLbl val="0"/>
      </c:catAx>
      <c:valAx>
        <c:axId val="1633261504"/>
        <c:scaling>
          <c:orientation val="minMax"/>
          <c:max val="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/>
              <a:t>THE PREMIUM 10</a:t>
            </a:r>
            <a:r>
              <a:rPr lang="ko-KR" altLang="en-US" sz="1800"/>
              <a:t>월 전국모의고사 산업재산권법</a:t>
            </a:r>
            <a:r>
              <a:rPr lang="en-US" altLang="ko-KR" sz="1800"/>
              <a:t>(</a:t>
            </a:r>
            <a:r>
              <a:rPr lang="ko-KR" altLang="en-US" sz="1800"/>
              <a:t>통계표</a:t>
            </a:r>
            <a:r>
              <a:rPr lang="en-US" altLang="ko-KR" sz="1800"/>
              <a:t>)</a:t>
            </a:r>
            <a:endParaRPr lang="en-US" altLang="ko-KR" sz="1800" baseline="0"/>
          </a:p>
        </c:rich>
      </c:tx>
      <c:layout>
        <c:manualLayout>
          <c:xMode val="edge"/>
          <c:yMode val="edge"/>
          <c:x val="0.19703212537127363"/>
          <c:y val="1.2441028240553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산업재산권법통계표!$Q$4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산업재산권법통계표!$P$5:$P$44</c15:sqref>
                  </c15:fullRef>
                </c:ext>
              </c:extLst>
              <c:f>산업재산권법통계표!$P$5:$P$43</c:f>
              <c:numCache>
                <c:formatCode>General</c:formatCode>
                <c:ptCount val="39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산업재산권법통계표!$Q$5:$Q$44</c15:sqref>
                  </c15:fullRef>
                </c:ext>
              </c:extLst>
              <c:f>산업재산권법통계표!$Q$5:$Q$43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10</c:v>
                </c:pt>
                <c:pt idx="9">
                  <c:v>5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F-4D05-85B3-6C5E73690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산업재산권법통계표!$P$4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산업재산권법통계표!$P$5:$P$44</c15:sqref>
                        </c15:fullRef>
                        <c15:formulaRef>
                          <c15:sqref>산업재산권법통계표!$P$5:$P$43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산업재산권법통계표!$P$5:$P$44</c15:sqref>
                        </c15:fullRef>
                        <c15:formulaRef>
                          <c15:sqref>산업재산권법통계표!$P$5:$P$43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9DF-4D05-85B3-6C5E736903C1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 b="0" i="0" baseline="0">
                <a:effectLst/>
              </a:rPr>
              <a:t>THE PREMIUM 10</a:t>
            </a:r>
            <a:r>
              <a:rPr lang="ko-KR" altLang="ko-KR" sz="1800" b="0" i="0" baseline="0">
                <a:effectLst/>
              </a:rPr>
              <a:t>월 </a:t>
            </a:r>
            <a:r>
              <a:rPr lang="ko-KR" altLang="en-US" sz="1800" b="0" i="0" baseline="0">
                <a:effectLst/>
              </a:rPr>
              <a:t>전국</a:t>
            </a:r>
            <a:r>
              <a:rPr lang="ko-KR" altLang="ko-KR" sz="1800" b="0" i="0" baseline="0">
                <a:effectLst/>
              </a:rPr>
              <a:t>모의고사 </a:t>
            </a:r>
            <a:r>
              <a:rPr lang="ko-KR" altLang="en-US" sz="1800" b="0" i="0" baseline="0">
                <a:effectLst/>
              </a:rPr>
              <a:t>민</a:t>
            </a:r>
            <a:r>
              <a:rPr lang="ko-KR" altLang="ko-KR" sz="1800" b="0" i="0" baseline="0">
                <a:effectLst/>
              </a:rPr>
              <a:t>법</a:t>
            </a:r>
            <a:r>
              <a:rPr lang="ko-KR" altLang="en-US" sz="1800" b="0" i="0" baseline="0">
                <a:effectLst/>
              </a:rPr>
              <a:t>개론</a:t>
            </a:r>
            <a:r>
              <a:rPr lang="en-US" altLang="ko-KR" sz="1800" b="0" i="0" baseline="0">
                <a:effectLst/>
              </a:rPr>
              <a:t>(</a:t>
            </a:r>
            <a:r>
              <a:rPr lang="ko-KR" altLang="ko-KR" sz="1800" b="0" i="0" baseline="0">
                <a:effectLst/>
              </a:rPr>
              <a:t>통계표</a:t>
            </a:r>
            <a:r>
              <a:rPr lang="en-US" altLang="ko-KR" sz="1800" b="0" i="0" baseline="0">
                <a:effectLst/>
              </a:rPr>
              <a:t>)</a:t>
            </a:r>
            <a:endParaRPr lang="ko-KR" altLang="ko-KR">
              <a:effectLst/>
            </a:endParaRPr>
          </a:p>
        </c:rich>
      </c:tx>
      <c:layout>
        <c:manualLayout>
          <c:xMode val="edge"/>
          <c:yMode val="edge"/>
          <c:x val="0.20463418147803925"/>
          <c:y val="1.183624261975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민법통계표!$Q$4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민법통계표!$P$5:$P$45</c15:sqref>
                  </c15:fullRef>
                </c:ext>
              </c:extLst>
              <c:f>민법통계표!$P$5:$P$44</c:f>
              <c:numCache>
                <c:formatCode>General</c:formatCode>
                <c:ptCount val="40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  <c:pt idx="39">
                  <c:v>2.5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민법통계표!$Q$5:$Q$45</c15:sqref>
                  </c15:fullRef>
                </c:ext>
              </c:extLst>
              <c:f>민법통계표!$Q$5:$Q$44</c:f>
              <c:numCache>
                <c:formatCode>General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0E-41BA-AC65-2F6A67257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민법통계표!$P$4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민법통계표!$P$5:$P$45</c15:sqref>
                        </c15:fullRef>
                        <c15:formulaRef>
                          <c15:sqref>민법통계표!$P$5:$P$44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  <c:pt idx="39">
                        <c:v>2.5</c:v>
                      </c:pt>
                      <c:pt idx="40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민법통계표!$P$6:$P$45</c15:sqref>
                        </c15:fullRef>
                        <c15:formulaRef>
                          <c15:sqref>민법통계표!$P$6:$P$45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97.5</c:v>
                      </c:pt>
                      <c:pt idx="1">
                        <c:v>95</c:v>
                      </c:pt>
                      <c:pt idx="2">
                        <c:v>92.5</c:v>
                      </c:pt>
                      <c:pt idx="3">
                        <c:v>90</c:v>
                      </c:pt>
                      <c:pt idx="4">
                        <c:v>87.5</c:v>
                      </c:pt>
                      <c:pt idx="5">
                        <c:v>85</c:v>
                      </c:pt>
                      <c:pt idx="6">
                        <c:v>82.5</c:v>
                      </c:pt>
                      <c:pt idx="7">
                        <c:v>80</c:v>
                      </c:pt>
                      <c:pt idx="8">
                        <c:v>77.5</c:v>
                      </c:pt>
                      <c:pt idx="9">
                        <c:v>75</c:v>
                      </c:pt>
                      <c:pt idx="10">
                        <c:v>72.5</c:v>
                      </c:pt>
                      <c:pt idx="11">
                        <c:v>70</c:v>
                      </c:pt>
                      <c:pt idx="12">
                        <c:v>67.5</c:v>
                      </c:pt>
                      <c:pt idx="13">
                        <c:v>65</c:v>
                      </c:pt>
                      <c:pt idx="14">
                        <c:v>62.5</c:v>
                      </c:pt>
                      <c:pt idx="15">
                        <c:v>60</c:v>
                      </c:pt>
                      <c:pt idx="16">
                        <c:v>57.5</c:v>
                      </c:pt>
                      <c:pt idx="17">
                        <c:v>55</c:v>
                      </c:pt>
                      <c:pt idx="18">
                        <c:v>52.5</c:v>
                      </c:pt>
                      <c:pt idx="19">
                        <c:v>50</c:v>
                      </c:pt>
                      <c:pt idx="20">
                        <c:v>47.5</c:v>
                      </c:pt>
                      <c:pt idx="21">
                        <c:v>45</c:v>
                      </c:pt>
                      <c:pt idx="22">
                        <c:v>42.5</c:v>
                      </c:pt>
                      <c:pt idx="23">
                        <c:v>40</c:v>
                      </c:pt>
                      <c:pt idx="24">
                        <c:v>37.5</c:v>
                      </c:pt>
                      <c:pt idx="25">
                        <c:v>35</c:v>
                      </c:pt>
                      <c:pt idx="26">
                        <c:v>32.5</c:v>
                      </c:pt>
                      <c:pt idx="27">
                        <c:v>30</c:v>
                      </c:pt>
                      <c:pt idx="28">
                        <c:v>27.5</c:v>
                      </c:pt>
                      <c:pt idx="29">
                        <c:v>25</c:v>
                      </c:pt>
                      <c:pt idx="30">
                        <c:v>22.5</c:v>
                      </c:pt>
                      <c:pt idx="31">
                        <c:v>20</c:v>
                      </c:pt>
                      <c:pt idx="32">
                        <c:v>17.5</c:v>
                      </c:pt>
                      <c:pt idx="33">
                        <c:v>15</c:v>
                      </c:pt>
                      <c:pt idx="34">
                        <c:v>12.5</c:v>
                      </c:pt>
                      <c:pt idx="35">
                        <c:v>10</c:v>
                      </c:pt>
                      <c:pt idx="36">
                        <c:v>7.5</c:v>
                      </c:pt>
                      <c:pt idx="37">
                        <c:v>5</c:v>
                      </c:pt>
                      <c:pt idx="38">
                        <c:v>2.5</c:v>
                      </c:pt>
                      <c:pt idx="3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C0E-41BA-AC65-2F6A67257FE5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 b="0" i="0" baseline="0">
                <a:effectLst/>
              </a:rPr>
              <a:t>THE PREMIUM 10</a:t>
            </a:r>
            <a:r>
              <a:rPr lang="ko-KR" altLang="ko-KR" sz="1800" b="0" i="0" baseline="0">
                <a:effectLst/>
              </a:rPr>
              <a:t>월 </a:t>
            </a:r>
            <a:r>
              <a:rPr lang="ko-KR" altLang="en-US" sz="1800" b="0" i="0" baseline="0">
                <a:effectLst/>
              </a:rPr>
              <a:t>전국</a:t>
            </a:r>
            <a:r>
              <a:rPr lang="ko-KR" altLang="ko-KR" sz="1800" b="0" i="0" baseline="0">
                <a:effectLst/>
              </a:rPr>
              <a:t>모의고사 </a:t>
            </a:r>
            <a:r>
              <a:rPr lang="ko-KR" altLang="en-US" sz="1800" b="0" i="0" baseline="0">
                <a:effectLst/>
              </a:rPr>
              <a:t>자연과학개론</a:t>
            </a:r>
            <a:r>
              <a:rPr lang="en-US" altLang="ko-KR" sz="1800" b="0" i="0" baseline="0">
                <a:effectLst/>
              </a:rPr>
              <a:t>(</a:t>
            </a:r>
            <a:r>
              <a:rPr lang="ko-KR" altLang="ko-KR" sz="1800" b="0" i="0" baseline="0">
                <a:effectLst/>
              </a:rPr>
              <a:t>통계표</a:t>
            </a:r>
            <a:r>
              <a:rPr lang="en-US" altLang="ko-KR" sz="1800" b="0" i="0" baseline="0">
                <a:effectLst/>
              </a:rPr>
              <a:t>)</a:t>
            </a:r>
            <a:endParaRPr lang="ko-KR" altLang="ko-KR">
              <a:effectLst/>
            </a:endParaRPr>
          </a:p>
        </c:rich>
      </c:tx>
      <c:layout>
        <c:manualLayout>
          <c:xMode val="edge"/>
          <c:yMode val="edge"/>
          <c:x val="0.20463418147803925"/>
          <c:y val="1.183624261975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자연과학통계표!$Q$4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자연과학통계표!$P$5:$P$45</c15:sqref>
                  </c15:fullRef>
                </c:ext>
              </c:extLst>
              <c:f>자연과학통계표!$P$5:$P$44</c:f>
              <c:numCache>
                <c:formatCode>General</c:formatCode>
                <c:ptCount val="40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  <c:pt idx="39">
                  <c:v>2.5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자연과학통계표!$Q$5:$Q$45</c15:sqref>
                  </c15:fullRef>
                </c:ext>
              </c:extLst>
              <c:f>자연과학통계표!$Q$5:$Q$44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5</c:v>
                </c:pt>
                <c:pt idx="22">
                  <c:v>8</c:v>
                </c:pt>
                <c:pt idx="23">
                  <c:v>3</c:v>
                </c:pt>
                <c:pt idx="24">
                  <c:v>7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2</c:v>
                </c:pt>
                <c:pt idx="29">
                  <c:v>3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B-4CB0-AED3-973F8C1C0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자연과학통계표!$P$4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자연과학통계표!$P$5:$P$45</c15:sqref>
                        </c15:fullRef>
                        <c15:formulaRef>
                          <c15:sqref>자연과학통계표!$P$5:$P$44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  <c:pt idx="39">
                        <c:v>2.5</c:v>
                      </c:pt>
                      <c:pt idx="40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자연과학통계표!$P$6:$P$45</c15:sqref>
                        </c15:fullRef>
                        <c15:formulaRef>
                          <c15:sqref>자연과학통계표!$P$6:$P$45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97.5</c:v>
                      </c:pt>
                      <c:pt idx="1">
                        <c:v>95</c:v>
                      </c:pt>
                      <c:pt idx="2">
                        <c:v>92.5</c:v>
                      </c:pt>
                      <c:pt idx="3">
                        <c:v>90</c:v>
                      </c:pt>
                      <c:pt idx="4">
                        <c:v>87.5</c:v>
                      </c:pt>
                      <c:pt idx="5">
                        <c:v>85</c:v>
                      </c:pt>
                      <c:pt idx="6">
                        <c:v>82.5</c:v>
                      </c:pt>
                      <c:pt idx="7">
                        <c:v>80</c:v>
                      </c:pt>
                      <c:pt idx="8">
                        <c:v>77.5</c:v>
                      </c:pt>
                      <c:pt idx="9">
                        <c:v>75</c:v>
                      </c:pt>
                      <c:pt idx="10">
                        <c:v>72.5</c:v>
                      </c:pt>
                      <c:pt idx="11">
                        <c:v>70</c:v>
                      </c:pt>
                      <c:pt idx="12">
                        <c:v>67.5</c:v>
                      </c:pt>
                      <c:pt idx="13">
                        <c:v>65</c:v>
                      </c:pt>
                      <c:pt idx="14">
                        <c:v>62.5</c:v>
                      </c:pt>
                      <c:pt idx="15">
                        <c:v>60</c:v>
                      </c:pt>
                      <c:pt idx="16">
                        <c:v>57.5</c:v>
                      </c:pt>
                      <c:pt idx="17">
                        <c:v>55</c:v>
                      </c:pt>
                      <c:pt idx="18">
                        <c:v>52.5</c:v>
                      </c:pt>
                      <c:pt idx="19">
                        <c:v>50</c:v>
                      </c:pt>
                      <c:pt idx="20">
                        <c:v>47.5</c:v>
                      </c:pt>
                      <c:pt idx="21">
                        <c:v>45</c:v>
                      </c:pt>
                      <c:pt idx="22">
                        <c:v>42.5</c:v>
                      </c:pt>
                      <c:pt idx="23">
                        <c:v>40</c:v>
                      </c:pt>
                      <c:pt idx="24">
                        <c:v>37.5</c:v>
                      </c:pt>
                      <c:pt idx="25">
                        <c:v>35</c:v>
                      </c:pt>
                      <c:pt idx="26">
                        <c:v>32.5</c:v>
                      </c:pt>
                      <c:pt idx="27">
                        <c:v>30</c:v>
                      </c:pt>
                      <c:pt idx="28">
                        <c:v>27.5</c:v>
                      </c:pt>
                      <c:pt idx="29">
                        <c:v>25</c:v>
                      </c:pt>
                      <c:pt idx="30">
                        <c:v>22.5</c:v>
                      </c:pt>
                      <c:pt idx="31">
                        <c:v>20</c:v>
                      </c:pt>
                      <c:pt idx="32">
                        <c:v>17.5</c:v>
                      </c:pt>
                      <c:pt idx="33">
                        <c:v>15</c:v>
                      </c:pt>
                      <c:pt idx="34">
                        <c:v>12.5</c:v>
                      </c:pt>
                      <c:pt idx="35">
                        <c:v>10</c:v>
                      </c:pt>
                      <c:pt idx="36">
                        <c:v>7.5</c:v>
                      </c:pt>
                      <c:pt idx="37">
                        <c:v>5</c:v>
                      </c:pt>
                      <c:pt idx="38">
                        <c:v>2.5</c:v>
                      </c:pt>
                      <c:pt idx="3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C0B-4CB0-AED3-973F8C1C0C57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154110</xdr:colOff>
      <xdr:row>3</xdr:row>
      <xdr:rowOff>56029</xdr:rowOff>
    </xdr:from>
    <xdr:to>
      <xdr:col>17</xdr:col>
      <xdr:colOff>381000</xdr:colOff>
      <xdr:row>117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37D22F1-8A33-4731-9685-B31CCB6AA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299786</xdr:colOff>
      <xdr:row>3</xdr:row>
      <xdr:rowOff>22412</xdr:rowOff>
    </xdr:from>
    <xdr:to>
      <xdr:col>14</xdr:col>
      <xdr:colOff>526676</xdr:colOff>
      <xdr:row>97</xdr:row>
      <xdr:rowOff>168088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191EE1B-7140-4B29-95A5-7D31BE5F8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299786</xdr:colOff>
      <xdr:row>3</xdr:row>
      <xdr:rowOff>22412</xdr:rowOff>
    </xdr:from>
    <xdr:to>
      <xdr:col>14</xdr:col>
      <xdr:colOff>526676</xdr:colOff>
      <xdr:row>80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D4DCAEC4-458D-4CA1-BB3C-75C564BB7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299786</xdr:colOff>
      <xdr:row>3</xdr:row>
      <xdr:rowOff>22412</xdr:rowOff>
    </xdr:from>
    <xdr:to>
      <xdr:col>14</xdr:col>
      <xdr:colOff>526676</xdr:colOff>
      <xdr:row>80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44F3BC0-D66B-464D-9962-4C7710713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B1020-40FA-459B-BF3E-79FBA8444758}">
  <sheetPr>
    <pageSetUpPr fitToPage="1"/>
  </sheetPr>
  <dimension ref="C1:V125"/>
  <sheetViews>
    <sheetView showGridLines="0" topLeftCell="D1" zoomScale="85" zoomScaleNormal="85" workbookViewId="0">
      <selection activeCell="Y133" sqref="A1:Y133"/>
    </sheetView>
  </sheetViews>
  <sheetFormatPr defaultRowHeight="16.5" x14ac:dyDescent="0.3"/>
  <cols>
    <col min="3" max="3" width="14.375" bestFit="1" customWidth="1"/>
    <col min="4" max="4" width="10.75" bestFit="1" customWidth="1"/>
    <col min="5" max="5" width="10.25" bestFit="1" customWidth="1"/>
    <col min="6" max="6" width="8.75" bestFit="1" customWidth="1"/>
    <col min="7" max="7" width="10.625" bestFit="1" customWidth="1"/>
    <col min="8" max="8" width="8.75" customWidth="1"/>
  </cols>
  <sheetData>
    <row r="1" spans="3:22" ht="16.5" customHeight="1" x14ac:dyDescent="0.3">
      <c r="C1" s="37" t="s">
        <v>157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3:22" ht="16.5" customHeight="1" x14ac:dyDescent="0.3"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4" spans="3:22" ht="17.25" thickBot="1" x14ac:dyDescent="0.35">
      <c r="C4" s="19" t="s">
        <v>31</v>
      </c>
      <c r="D4" s="19" t="s">
        <v>11</v>
      </c>
      <c r="E4" s="3" t="s">
        <v>28</v>
      </c>
      <c r="F4" s="3" t="s">
        <v>29</v>
      </c>
      <c r="G4" s="3" t="s">
        <v>35</v>
      </c>
      <c r="H4" s="3" t="s">
        <v>27</v>
      </c>
      <c r="I4" s="3" t="s">
        <v>9</v>
      </c>
      <c r="J4" s="3" t="s">
        <v>8</v>
      </c>
      <c r="S4" s="12" t="s">
        <v>7</v>
      </c>
      <c r="T4" s="11" t="s">
        <v>6</v>
      </c>
      <c r="U4" s="10" t="s">
        <v>5</v>
      </c>
    </row>
    <row r="5" spans="3:22" ht="17.25" thickBot="1" x14ac:dyDescent="0.35">
      <c r="C5" s="29" t="s">
        <v>80</v>
      </c>
      <c r="D5" s="29">
        <v>23100095</v>
      </c>
      <c r="E5" s="35">
        <v>95</v>
      </c>
      <c r="F5" s="35">
        <v>92.5</v>
      </c>
      <c r="G5" s="35">
        <v>85</v>
      </c>
      <c r="H5" s="9">
        <f t="shared" ref="H5:H68" si="0">AVERAGE(E5:G5)</f>
        <v>90.833333333333329</v>
      </c>
      <c r="I5" s="2">
        <f>RANK(H5,$H$5:$H$125,0)</f>
        <v>1</v>
      </c>
      <c r="J5" s="9">
        <f>I5/78*100</f>
        <v>1.2820512820512819</v>
      </c>
      <c r="S5" s="30">
        <v>97.5</v>
      </c>
      <c r="T5" s="6">
        <f>FREQUENCY($H$5:$H$125,S5:$S$47)</f>
        <v>1</v>
      </c>
      <c r="U5" s="5">
        <f>T5</f>
        <v>1</v>
      </c>
    </row>
    <row r="6" spans="3:22" ht="17.45" customHeight="1" thickBot="1" x14ac:dyDescent="0.35">
      <c r="C6" s="29" t="s">
        <v>58</v>
      </c>
      <c r="D6" s="29">
        <v>23100039</v>
      </c>
      <c r="E6" s="35">
        <v>85</v>
      </c>
      <c r="F6" s="35">
        <v>87.5</v>
      </c>
      <c r="G6" s="35">
        <v>70</v>
      </c>
      <c r="H6" s="9">
        <f t="shared" si="0"/>
        <v>80.833333333333329</v>
      </c>
      <c r="I6" s="2">
        <f t="shared" ref="I6:I69" si="1">RANK(H6,$H$5:$H$125,0)</f>
        <v>2</v>
      </c>
      <c r="J6" s="9">
        <f t="shared" ref="J6:J69" si="2">I6/78*100</f>
        <v>2.5641025641025639</v>
      </c>
      <c r="S6" s="30">
        <v>90</v>
      </c>
      <c r="T6" s="6">
        <f>FREQUENCY($H$5:$H$125,S6:$S$47)</f>
        <v>0</v>
      </c>
      <c r="U6" s="5">
        <f t="shared" ref="U6:U45" si="3">U5+T6</f>
        <v>1</v>
      </c>
    </row>
    <row r="7" spans="3:22" ht="17.25" thickBot="1" x14ac:dyDescent="0.35">
      <c r="C7" s="29" t="s">
        <v>49</v>
      </c>
      <c r="D7" s="29">
        <v>23100022</v>
      </c>
      <c r="E7" s="35">
        <v>90</v>
      </c>
      <c r="F7" s="35">
        <v>90</v>
      </c>
      <c r="G7" s="35">
        <v>60</v>
      </c>
      <c r="H7" s="9">
        <f t="shared" si="0"/>
        <v>80</v>
      </c>
      <c r="I7" s="2">
        <f t="shared" si="1"/>
        <v>3</v>
      </c>
      <c r="J7" s="9">
        <f t="shared" si="2"/>
        <v>3.8461538461538463</v>
      </c>
      <c r="S7" s="30">
        <v>88.333333333333329</v>
      </c>
      <c r="T7" s="6">
        <f>FREQUENCY($H$5:$H$125,S7:$S$47)</f>
        <v>0</v>
      </c>
      <c r="U7" s="5">
        <f t="shared" si="3"/>
        <v>1</v>
      </c>
    </row>
    <row r="8" spans="3:22" ht="17.25" thickBot="1" x14ac:dyDescent="0.35">
      <c r="C8" s="29" t="s">
        <v>74</v>
      </c>
      <c r="D8" s="29">
        <v>23100038</v>
      </c>
      <c r="E8" s="35">
        <v>82.5</v>
      </c>
      <c r="F8" s="35">
        <v>95</v>
      </c>
      <c r="G8" s="35">
        <v>55</v>
      </c>
      <c r="H8" s="9">
        <f t="shared" si="0"/>
        <v>77.5</v>
      </c>
      <c r="I8" s="2">
        <f t="shared" si="1"/>
        <v>4</v>
      </c>
      <c r="J8" s="9">
        <f t="shared" si="2"/>
        <v>5.1282051282051277</v>
      </c>
      <c r="S8" s="30">
        <v>86.666666666666671</v>
      </c>
      <c r="T8" s="6">
        <f>FREQUENCY($H$5:$H$125,S8:$S$47)</f>
        <v>0</v>
      </c>
      <c r="U8" s="5">
        <f t="shared" si="3"/>
        <v>1</v>
      </c>
    </row>
    <row r="9" spans="3:22" ht="17.25" thickBot="1" x14ac:dyDescent="0.35">
      <c r="C9" s="29" t="s">
        <v>87</v>
      </c>
      <c r="D9" s="29">
        <v>23100028</v>
      </c>
      <c r="E9" s="35">
        <v>87.5</v>
      </c>
      <c r="F9" s="35">
        <v>97.5</v>
      </c>
      <c r="G9" s="35">
        <v>45</v>
      </c>
      <c r="H9" s="9">
        <f t="shared" si="0"/>
        <v>76.666666666666671</v>
      </c>
      <c r="I9" s="2">
        <f t="shared" si="1"/>
        <v>5</v>
      </c>
      <c r="J9" s="9">
        <f t="shared" si="2"/>
        <v>6.4102564102564097</v>
      </c>
      <c r="S9" s="30">
        <v>85.833333333333329</v>
      </c>
      <c r="T9" s="6">
        <f>FREQUENCY($H$5:$H$125,S9:$S$47)</f>
        <v>0</v>
      </c>
      <c r="U9" s="5">
        <f>U8+T9</f>
        <v>1</v>
      </c>
    </row>
    <row r="10" spans="3:22" ht="17.25" thickBot="1" x14ac:dyDescent="0.35">
      <c r="C10" s="29" t="s">
        <v>117</v>
      </c>
      <c r="D10" s="29">
        <v>23100073</v>
      </c>
      <c r="E10" s="35">
        <v>75</v>
      </c>
      <c r="F10" s="35">
        <v>85</v>
      </c>
      <c r="G10" s="35">
        <v>67.5</v>
      </c>
      <c r="H10" s="9">
        <f t="shared" si="0"/>
        <v>75.833333333333329</v>
      </c>
      <c r="I10" s="2">
        <f t="shared" si="1"/>
        <v>6</v>
      </c>
      <c r="J10" s="9">
        <f t="shared" si="2"/>
        <v>7.6923076923076925</v>
      </c>
      <c r="S10" s="30">
        <v>85</v>
      </c>
      <c r="T10" s="6">
        <f>FREQUENCY($H$5:$H$125,S10:$S$47)</f>
        <v>0</v>
      </c>
      <c r="U10" s="5">
        <f t="shared" si="3"/>
        <v>1</v>
      </c>
    </row>
    <row r="11" spans="3:22" ht="17.25" thickBot="1" x14ac:dyDescent="0.35">
      <c r="C11" s="29" t="s">
        <v>60</v>
      </c>
      <c r="D11" s="29">
        <v>23100008</v>
      </c>
      <c r="E11" s="35">
        <v>77.5</v>
      </c>
      <c r="F11" s="35">
        <v>82.5</v>
      </c>
      <c r="G11" s="35">
        <v>62.5</v>
      </c>
      <c r="H11" s="9">
        <f t="shared" si="0"/>
        <v>74.166666666666671</v>
      </c>
      <c r="I11" s="2">
        <f t="shared" si="1"/>
        <v>7</v>
      </c>
      <c r="J11" s="9">
        <f t="shared" si="2"/>
        <v>8.9743589743589745</v>
      </c>
      <c r="S11" s="30">
        <v>83.333333333333329</v>
      </c>
      <c r="T11" s="6">
        <f>FREQUENCY($H$5:$H$125,S11:$S$47)</f>
        <v>0</v>
      </c>
      <c r="U11" s="5">
        <f t="shared" si="3"/>
        <v>1</v>
      </c>
    </row>
    <row r="12" spans="3:22" ht="17.25" thickBot="1" x14ac:dyDescent="0.35">
      <c r="C12" s="29" t="s">
        <v>92</v>
      </c>
      <c r="D12" s="29">
        <v>23100024</v>
      </c>
      <c r="E12" s="35">
        <v>77.5</v>
      </c>
      <c r="F12" s="35">
        <v>92.5</v>
      </c>
      <c r="G12" s="35">
        <v>52.5</v>
      </c>
      <c r="H12" s="9">
        <f t="shared" si="0"/>
        <v>74.166666666666671</v>
      </c>
      <c r="I12" s="2">
        <f t="shared" si="1"/>
        <v>7</v>
      </c>
      <c r="J12" s="9">
        <f t="shared" si="2"/>
        <v>8.9743589743589745</v>
      </c>
      <c r="S12" s="30">
        <v>82.5</v>
      </c>
      <c r="T12" s="6">
        <f>FREQUENCY($H$5:$H$125,S12:$S$47)</f>
        <v>0</v>
      </c>
      <c r="U12" s="5">
        <f t="shared" si="3"/>
        <v>1</v>
      </c>
    </row>
    <row r="13" spans="3:22" ht="17.25" thickBot="1" x14ac:dyDescent="0.35">
      <c r="C13" s="29" t="s">
        <v>48</v>
      </c>
      <c r="D13" s="29">
        <v>23100041</v>
      </c>
      <c r="E13" s="35">
        <v>72.5</v>
      </c>
      <c r="F13" s="35">
        <v>92.5</v>
      </c>
      <c r="G13" s="35">
        <v>57.5</v>
      </c>
      <c r="H13" s="9">
        <f t="shared" si="0"/>
        <v>74.166666666666671</v>
      </c>
      <c r="I13" s="2">
        <f t="shared" si="1"/>
        <v>7</v>
      </c>
      <c r="J13" s="9">
        <f t="shared" si="2"/>
        <v>8.9743589743589745</v>
      </c>
      <c r="S13" s="30">
        <v>81.666666666666671</v>
      </c>
      <c r="T13" s="6">
        <f>FREQUENCY($H$5:$H$125,S13:$S$47)</f>
        <v>0</v>
      </c>
      <c r="U13" s="5">
        <f t="shared" si="3"/>
        <v>1</v>
      </c>
    </row>
    <row r="14" spans="3:22" ht="17.25" thickBot="1" x14ac:dyDescent="0.35">
      <c r="C14" s="29" t="s">
        <v>88</v>
      </c>
      <c r="D14" s="29">
        <v>23100062</v>
      </c>
      <c r="E14" s="35">
        <v>80</v>
      </c>
      <c r="F14" s="35">
        <v>92.5</v>
      </c>
      <c r="G14" s="35">
        <v>47.5</v>
      </c>
      <c r="H14" s="9">
        <f t="shared" si="0"/>
        <v>73.333333333333329</v>
      </c>
      <c r="I14" s="2">
        <f t="shared" si="1"/>
        <v>10</v>
      </c>
      <c r="J14" s="9">
        <f t="shared" si="2"/>
        <v>12.820512820512819</v>
      </c>
      <c r="S14" s="30">
        <v>80.833333333333329</v>
      </c>
      <c r="T14" s="6">
        <f>FREQUENCY($H$5:$H$125,S14:$S$47)</f>
        <v>1</v>
      </c>
      <c r="U14" s="5">
        <f t="shared" si="3"/>
        <v>2</v>
      </c>
    </row>
    <row r="15" spans="3:22" ht="17.25" thickBot="1" x14ac:dyDescent="0.35">
      <c r="C15" s="29" t="s">
        <v>81</v>
      </c>
      <c r="D15" s="29">
        <v>23100032</v>
      </c>
      <c r="E15" s="35">
        <v>80</v>
      </c>
      <c r="F15" s="35">
        <v>92.5</v>
      </c>
      <c r="G15" s="35">
        <v>45</v>
      </c>
      <c r="H15" s="9">
        <f t="shared" si="0"/>
        <v>72.5</v>
      </c>
      <c r="I15" s="2">
        <f t="shared" si="1"/>
        <v>11</v>
      </c>
      <c r="J15" s="9">
        <f t="shared" si="2"/>
        <v>14.102564102564102</v>
      </c>
      <c r="S15" s="30">
        <v>80</v>
      </c>
      <c r="T15" s="6">
        <f>FREQUENCY($H$5:$H$125,S15:$S$47)</f>
        <v>1</v>
      </c>
      <c r="U15" s="5">
        <f t="shared" si="3"/>
        <v>3</v>
      </c>
    </row>
    <row r="16" spans="3:22" ht="17.45" customHeight="1" thickBot="1" x14ac:dyDescent="0.35">
      <c r="C16" s="29" t="s">
        <v>102</v>
      </c>
      <c r="D16" s="29">
        <v>23100042</v>
      </c>
      <c r="E16" s="35">
        <v>80</v>
      </c>
      <c r="F16" s="35">
        <v>87.5</v>
      </c>
      <c r="G16" s="35">
        <v>50</v>
      </c>
      <c r="H16" s="9">
        <f t="shared" si="0"/>
        <v>72.5</v>
      </c>
      <c r="I16" s="2">
        <f t="shared" si="1"/>
        <v>11</v>
      </c>
      <c r="J16" s="9">
        <f t="shared" si="2"/>
        <v>14.102564102564102</v>
      </c>
      <c r="S16" s="30">
        <v>79.166666666666671</v>
      </c>
      <c r="T16" s="6">
        <f>FREQUENCY($H$5:$H$125,S16:$S$47)</f>
        <v>0</v>
      </c>
      <c r="U16" s="5">
        <f>U15+T16</f>
        <v>3</v>
      </c>
    </row>
    <row r="17" spans="3:21" ht="17.25" thickBot="1" x14ac:dyDescent="0.35">
      <c r="C17" s="29" t="s">
        <v>127</v>
      </c>
      <c r="D17" s="29">
        <v>23100065</v>
      </c>
      <c r="E17" s="35">
        <v>75</v>
      </c>
      <c r="F17" s="35">
        <v>87.5</v>
      </c>
      <c r="G17" s="35">
        <v>55</v>
      </c>
      <c r="H17" s="9">
        <f t="shared" si="0"/>
        <v>72.5</v>
      </c>
      <c r="I17" s="2">
        <f t="shared" si="1"/>
        <v>11</v>
      </c>
      <c r="J17" s="9">
        <f t="shared" si="2"/>
        <v>14.102564102564102</v>
      </c>
      <c r="S17" s="30">
        <v>78.333333333333329</v>
      </c>
      <c r="T17" s="6">
        <f>FREQUENCY($H$5:$H$125,S17:$S$47)</f>
        <v>0</v>
      </c>
      <c r="U17" s="5">
        <f t="shared" si="3"/>
        <v>3</v>
      </c>
    </row>
    <row r="18" spans="3:21" ht="17.25" thickBot="1" x14ac:dyDescent="0.35">
      <c r="C18" s="29" t="s">
        <v>91</v>
      </c>
      <c r="D18" s="29">
        <v>23100026</v>
      </c>
      <c r="E18" s="35">
        <v>80</v>
      </c>
      <c r="F18" s="35">
        <v>87.5</v>
      </c>
      <c r="G18" s="35">
        <v>47.5</v>
      </c>
      <c r="H18" s="9">
        <f t="shared" si="0"/>
        <v>71.666666666666671</v>
      </c>
      <c r="I18" s="2">
        <f t="shared" si="1"/>
        <v>14</v>
      </c>
      <c r="J18" s="9">
        <f t="shared" si="2"/>
        <v>17.948717948717949</v>
      </c>
      <c r="S18" s="30">
        <v>77.5</v>
      </c>
      <c r="T18" s="6">
        <f>FREQUENCY($H$5:$H$125,S18:$S$47)</f>
        <v>2</v>
      </c>
      <c r="U18" s="5">
        <f t="shared" si="3"/>
        <v>5</v>
      </c>
    </row>
    <row r="19" spans="3:21" ht="17.25" thickBot="1" x14ac:dyDescent="0.35">
      <c r="C19" s="29" t="s">
        <v>111</v>
      </c>
      <c r="D19" s="29">
        <v>23100011</v>
      </c>
      <c r="E19" s="35">
        <v>75</v>
      </c>
      <c r="F19" s="35">
        <v>90</v>
      </c>
      <c r="G19" s="35">
        <v>45</v>
      </c>
      <c r="H19" s="9">
        <f t="shared" si="0"/>
        <v>70</v>
      </c>
      <c r="I19" s="2">
        <f t="shared" si="1"/>
        <v>15</v>
      </c>
      <c r="J19" s="9">
        <f t="shared" si="2"/>
        <v>19.230769230769234</v>
      </c>
      <c r="S19" s="30">
        <v>75.833333333333329</v>
      </c>
      <c r="T19" s="6">
        <f>FREQUENCY($H$5:$H$125,S19:$S$47)</f>
        <v>1</v>
      </c>
      <c r="U19" s="5">
        <f t="shared" si="3"/>
        <v>6</v>
      </c>
    </row>
    <row r="20" spans="3:21" ht="17.25" customHeight="1" thickBot="1" x14ac:dyDescent="0.35">
      <c r="C20" s="29" t="s">
        <v>125</v>
      </c>
      <c r="D20" s="29">
        <v>23100049</v>
      </c>
      <c r="E20" s="35">
        <v>80</v>
      </c>
      <c r="F20" s="35">
        <v>90</v>
      </c>
      <c r="G20" s="35">
        <v>40</v>
      </c>
      <c r="H20" s="9">
        <f t="shared" si="0"/>
        <v>70</v>
      </c>
      <c r="I20" s="2">
        <f t="shared" si="1"/>
        <v>15</v>
      </c>
      <c r="J20" s="9">
        <f t="shared" si="2"/>
        <v>19.230769230769234</v>
      </c>
      <c r="S20" s="30">
        <v>75</v>
      </c>
      <c r="T20" s="6">
        <f>FREQUENCY($H$5:$H$125,S20:$S$47)</f>
        <v>0</v>
      </c>
      <c r="U20" s="5">
        <f t="shared" si="3"/>
        <v>6</v>
      </c>
    </row>
    <row r="21" spans="3:21" ht="17.45" customHeight="1" thickBot="1" x14ac:dyDescent="0.35">
      <c r="C21" s="29" t="s">
        <v>94</v>
      </c>
      <c r="D21" s="29">
        <v>23100023</v>
      </c>
      <c r="E21" s="35">
        <v>87.5</v>
      </c>
      <c r="F21" s="35">
        <v>85</v>
      </c>
      <c r="G21" s="35">
        <v>35</v>
      </c>
      <c r="H21" s="9">
        <f t="shared" si="0"/>
        <v>69.166666666666671</v>
      </c>
      <c r="I21" s="2">
        <f t="shared" si="1"/>
        <v>17</v>
      </c>
      <c r="J21" s="9">
        <f t="shared" si="2"/>
        <v>21.794871794871796</v>
      </c>
      <c r="S21" s="30">
        <v>74.166666666666671</v>
      </c>
      <c r="T21" s="6">
        <f>FREQUENCY($H$5:$H$125,S21:$S$47)</f>
        <v>3</v>
      </c>
      <c r="U21" s="5">
        <f t="shared" si="3"/>
        <v>9</v>
      </c>
    </row>
    <row r="22" spans="3:21" ht="17.25" thickBot="1" x14ac:dyDescent="0.35">
      <c r="C22" s="29" t="s">
        <v>126</v>
      </c>
      <c r="D22" s="29">
        <v>23100047</v>
      </c>
      <c r="E22" s="35">
        <v>80</v>
      </c>
      <c r="F22" s="35">
        <v>87.5</v>
      </c>
      <c r="G22" s="35">
        <v>40</v>
      </c>
      <c r="H22" s="9">
        <f t="shared" si="0"/>
        <v>69.166666666666671</v>
      </c>
      <c r="I22" s="2">
        <f t="shared" si="1"/>
        <v>17</v>
      </c>
      <c r="J22" s="9">
        <f t="shared" si="2"/>
        <v>21.794871794871796</v>
      </c>
      <c r="S22" s="30">
        <v>73.333333333333329</v>
      </c>
      <c r="T22" s="6">
        <f>FREQUENCY($H$5:$H$125,S22:$S$47)</f>
        <v>1</v>
      </c>
      <c r="U22" s="5">
        <f>U21+T22</f>
        <v>10</v>
      </c>
    </row>
    <row r="23" spans="3:21" ht="17.25" thickBot="1" x14ac:dyDescent="0.35">
      <c r="C23" s="29" t="s">
        <v>86</v>
      </c>
      <c r="D23" s="29">
        <v>23100098</v>
      </c>
      <c r="E23" s="35">
        <v>77.5</v>
      </c>
      <c r="F23" s="35">
        <v>90</v>
      </c>
      <c r="G23" s="35">
        <v>40</v>
      </c>
      <c r="H23" s="9">
        <f t="shared" si="0"/>
        <v>69.166666666666671</v>
      </c>
      <c r="I23" s="2">
        <f t="shared" si="1"/>
        <v>17</v>
      </c>
      <c r="J23" s="9">
        <f t="shared" si="2"/>
        <v>21.794871794871796</v>
      </c>
      <c r="S23" s="30">
        <v>72.5</v>
      </c>
      <c r="T23" s="6">
        <f>FREQUENCY($H$5:$H$125,S23:$S$47)</f>
        <v>3</v>
      </c>
      <c r="U23" s="5">
        <f t="shared" si="3"/>
        <v>13</v>
      </c>
    </row>
    <row r="24" spans="3:21" ht="17.45" customHeight="1" thickBot="1" x14ac:dyDescent="0.35">
      <c r="C24" s="29" t="s">
        <v>55</v>
      </c>
      <c r="D24" s="29">
        <v>23100050</v>
      </c>
      <c r="E24" s="35">
        <v>72.5</v>
      </c>
      <c r="F24" s="35">
        <v>77.5</v>
      </c>
      <c r="G24" s="35">
        <v>52.5</v>
      </c>
      <c r="H24" s="9">
        <f t="shared" si="0"/>
        <v>67.5</v>
      </c>
      <c r="I24" s="2">
        <f t="shared" si="1"/>
        <v>20</v>
      </c>
      <c r="J24" s="9">
        <f t="shared" si="2"/>
        <v>25.641025641025639</v>
      </c>
      <c r="S24" s="30">
        <v>71.666666666666671</v>
      </c>
      <c r="T24" s="6">
        <f>FREQUENCY($H$5:$H$125,S24:$S$47)</f>
        <v>1</v>
      </c>
      <c r="U24" s="5">
        <f t="shared" si="3"/>
        <v>14</v>
      </c>
    </row>
    <row r="25" spans="3:21" ht="17.45" customHeight="1" thickBot="1" x14ac:dyDescent="0.35">
      <c r="C25" s="29" t="s">
        <v>128</v>
      </c>
      <c r="D25" s="29">
        <v>23100080</v>
      </c>
      <c r="E25" s="35">
        <v>82.5</v>
      </c>
      <c r="F25" s="35">
        <v>80</v>
      </c>
      <c r="G25" s="35">
        <v>40</v>
      </c>
      <c r="H25" s="9">
        <f t="shared" si="0"/>
        <v>67.5</v>
      </c>
      <c r="I25" s="2">
        <f t="shared" si="1"/>
        <v>20</v>
      </c>
      <c r="J25" s="9">
        <f t="shared" si="2"/>
        <v>25.641025641025639</v>
      </c>
      <c r="S25" s="30">
        <v>70.833333333333329</v>
      </c>
      <c r="T25" s="6">
        <f>FREQUENCY($H$5:$H$125,S25:$S$47)</f>
        <v>2</v>
      </c>
      <c r="U25" s="5">
        <f t="shared" si="3"/>
        <v>16</v>
      </c>
    </row>
    <row r="26" spans="3:21" ht="17.45" customHeight="1" thickBot="1" x14ac:dyDescent="0.35">
      <c r="C26" s="29" t="s">
        <v>113</v>
      </c>
      <c r="D26" s="29">
        <v>23100021</v>
      </c>
      <c r="E26" s="35">
        <v>80</v>
      </c>
      <c r="F26" s="35">
        <v>85</v>
      </c>
      <c r="G26" s="35">
        <v>35</v>
      </c>
      <c r="H26" s="9">
        <f t="shared" si="0"/>
        <v>66.666666666666671</v>
      </c>
      <c r="I26" s="2">
        <f t="shared" si="1"/>
        <v>22</v>
      </c>
      <c r="J26" s="9">
        <f t="shared" si="2"/>
        <v>28.205128205128204</v>
      </c>
      <c r="S26" s="30">
        <v>69.166666666666671</v>
      </c>
      <c r="T26" s="6">
        <f>FREQUENCY($H$5:$H$125,S26:$S$47)</f>
        <v>3</v>
      </c>
      <c r="U26" s="5">
        <f t="shared" si="3"/>
        <v>19</v>
      </c>
    </row>
    <row r="27" spans="3:21" ht="17.25" thickBot="1" x14ac:dyDescent="0.35">
      <c r="C27" s="29" t="s">
        <v>57</v>
      </c>
      <c r="D27" s="29">
        <v>23100052</v>
      </c>
      <c r="E27" s="35">
        <v>72.5</v>
      </c>
      <c r="F27" s="35">
        <v>80</v>
      </c>
      <c r="G27" s="35">
        <v>47.5</v>
      </c>
      <c r="H27" s="9">
        <f t="shared" si="0"/>
        <v>66.666666666666671</v>
      </c>
      <c r="I27" s="2">
        <f t="shared" si="1"/>
        <v>22</v>
      </c>
      <c r="J27" s="9">
        <f t="shared" si="2"/>
        <v>28.205128205128204</v>
      </c>
      <c r="S27" s="30">
        <v>68.333333333333329</v>
      </c>
      <c r="T27" s="6">
        <f>FREQUENCY($H$5:$H$125,S27:$S$47)</f>
        <v>2</v>
      </c>
      <c r="U27" s="5">
        <f t="shared" si="3"/>
        <v>21</v>
      </c>
    </row>
    <row r="28" spans="3:21" ht="17.25" thickBot="1" x14ac:dyDescent="0.35">
      <c r="C28" s="29" t="s">
        <v>129</v>
      </c>
      <c r="D28" s="29">
        <v>23100055</v>
      </c>
      <c r="E28" s="35">
        <v>75</v>
      </c>
      <c r="F28" s="35">
        <v>72.5</v>
      </c>
      <c r="G28" s="35">
        <v>52.5</v>
      </c>
      <c r="H28" s="9">
        <f t="shared" si="0"/>
        <v>66.666666666666671</v>
      </c>
      <c r="I28" s="2">
        <f t="shared" si="1"/>
        <v>22</v>
      </c>
      <c r="J28" s="9">
        <f t="shared" si="2"/>
        <v>28.205128205128204</v>
      </c>
      <c r="S28" s="30">
        <v>66.666666666666671</v>
      </c>
      <c r="T28" s="6">
        <f>FREQUENCY($H$5:$H$125,S28:$S$47)</f>
        <v>5</v>
      </c>
      <c r="U28" s="5">
        <f t="shared" si="3"/>
        <v>26</v>
      </c>
    </row>
    <row r="29" spans="3:21" ht="17.45" customHeight="1" thickBot="1" x14ac:dyDescent="0.35">
      <c r="C29" s="29" t="s">
        <v>101</v>
      </c>
      <c r="D29" s="29">
        <v>23100086</v>
      </c>
      <c r="E29" s="35">
        <v>77.5</v>
      </c>
      <c r="F29" s="35">
        <v>65</v>
      </c>
      <c r="G29" s="35">
        <v>57.5</v>
      </c>
      <c r="H29" s="9">
        <f t="shared" si="0"/>
        <v>66.666666666666671</v>
      </c>
      <c r="I29" s="2">
        <f t="shared" si="1"/>
        <v>22</v>
      </c>
      <c r="J29" s="9">
        <f t="shared" si="2"/>
        <v>28.205128205128204</v>
      </c>
      <c r="S29" s="30">
        <v>65.833333333333329</v>
      </c>
      <c r="T29" s="6">
        <f>FREQUENCY($H$5:$H$125,S29:$S$47)</f>
        <v>7</v>
      </c>
      <c r="U29" s="5">
        <f t="shared" si="3"/>
        <v>33</v>
      </c>
    </row>
    <row r="30" spans="3:21" ht="17.25" thickBot="1" x14ac:dyDescent="0.35">
      <c r="C30" s="29" t="s">
        <v>130</v>
      </c>
      <c r="D30" s="29">
        <v>23100093</v>
      </c>
      <c r="E30" s="35">
        <v>72.5</v>
      </c>
      <c r="F30" s="35">
        <v>70</v>
      </c>
      <c r="G30" s="35">
        <v>57.5</v>
      </c>
      <c r="H30" s="9">
        <f t="shared" si="0"/>
        <v>66.666666666666671</v>
      </c>
      <c r="I30" s="2">
        <f t="shared" si="1"/>
        <v>22</v>
      </c>
      <c r="J30" s="9">
        <f t="shared" si="2"/>
        <v>28.205128205128204</v>
      </c>
      <c r="S30" s="30">
        <v>62.5</v>
      </c>
      <c r="T30" s="6">
        <f>FREQUENCY($H$5:$H$125,S30:$S$47)</f>
        <v>2</v>
      </c>
      <c r="U30" s="5">
        <f>U29+T30</f>
        <v>35</v>
      </c>
    </row>
    <row r="31" spans="3:21" ht="17.25" thickBot="1" x14ac:dyDescent="0.35">
      <c r="C31" s="29" t="s">
        <v>104</v>
      </c>
      <c r="D31" s="29">
        <v>23100066</v>
      </c>
      <c r="E31" s="35">
        <v>82.5</v>
      </c>
      <c r="F31" s="35">
        <v>70</v>
      </c>
      <c r="G31" s="35">
        <v>45</v>
      </c>
      <c r="H31" s="9">
        <f t="shared" si="0"/>
        <v>65.833333333333329</v>
      </c>
      <c r="I31" s="2">
        <f t="shared" si="1"/>
        <v>27</v>
      </c>
      <c r="J31" s="9">
        <f t="shared" si="2"/>
        <v>34.615384615384613</v>
      </c>
      <c r="S31" s="30">
        <v>61.666666666666664</v>
      </c>
      <c r="T31" s="6">
        <f>FREQUENCY($H$5:$H$125,S31:$S$47)</f>
        <v>1</v>
      </c>
      <c r="U31" s="5">
        <f t="shared" si="3"/>
        <v>36</v>
      </c>
    </row>
    <row r="32" spans="3:21" ht="17.25" thickBot="1" x14ac:dyDescent="0.35">
      <c r="C32" s="29" t="s">
        <v>45</v>
      </c>
      <c r="D32" s="29">
        <v>23100100</v>
      </c>
      <c r="E32" s="35">
        <v>70</v>
      </c>
      <c r="F32" s="35">
        <v>77.5</v>
      </c>
      <c r="G32" s="35">
        <v>50</v>
      </c>
      <c r="H32" s="9">
        <f t="shared" si="0"/>
        <v>65.833333333333329</v>
      </c>
      <c r="I32" s="2">
        <f t="shared" si="1"/>
        <v>27</v>
      </c>
      <c r="J32" s="9">
        <f t="shared" si="2"/>
        <v>34.615384615384613</v>
      </c>
      <c r="S32" s="30">
        <v>59.166666666666664</v>
      </c>
      <c r="T32" s="6">
        <f>FREQUENCY($H$5:$H$125,S32:$S$47)</f>
        <v>0</v>
      </c>
      <c r="U32" s="5">
        <f t="shared" si="3"/>
        <v>36</v>
      </c>
    </row>
    <row r="33" spans="3:21" ht="17.25" thickBot="1" x14ac:dyDescent="0.35">
      <c r="C33" s="29" t="s">
        <v>53</v>
      </c>
      <c r="D33" s="29">
        <v>23100046</v>
      </c>
      <c r="E33" s="35">
        <v>80</v>
      </c>
      <c r="F33" s="35">
        <v>85</v>
      </c>
      <c r="G33" s="35">
        <v>30</v>
      </c>
      <c r="H33" s="9">
        <f t="shared" si="0"/>
        <v>65</v>
      </c>
      <c r="I33" s="2">
        <f t="shared" si="1"/>
        <v>29</v>
      </c>
      <c r="J33" s="9">
        <f t="shared" si="2"/>
        <v>37.179487179487182</v>
      </c>
      <c r="S33" s="30">
        <v>58.333333333333336</v>
      </c>
      <c r="T33" s="6">
        <f>FREQUENCY($H$5:$H$125,S33:$S$47)</f>
        <v>1</v>
      </c>
      <c r="U33" s="5">
        <f t="shared" si="3"/>
        <v>37</v>
      </c>
    </row>
    <row r="34" spans="3:21" ht="17.45" customHeight="1" thickBot="1" x14ac:dyDescent="0.35">
      <c r="C34" s="29" t="s">
        <v>89</v>
      </c>
      <c r="D34" s="29">
        <v>23100014</v>
      </c>
      <c r="E34" s="35">
        <v>57.5</v>
      </c>
      <c r="F34" s="35">
        <v>77.5</v>
      </c>
      <c r="G34" s="35">
        <v>55</v>
      </c>
      <c r="H34" s="9">
        <f t="shared" si="0"/>
        <v>63.333333333333336</v>
      </c>
      <c r="I34" s="2">
        <f t="shared" si="1"/>
        <v>30</v>
      </c>
      <c r="J34" s="9">
        <f t="shared" si="2"/>
        <v>38.461538461538467</v>
      </c>
      <c r="S34" s="30">
        <v>57.5</v>
      </c>
      <c r="T34" s="6">
        <f>FREQUENCY($H$5:$H$125,S34:$S$47)</f>
        <v>2</v>
      </c>
      <c r="U34" s="5">
        <f>U33+T34</f>
        <v>39</v>
      </c>
    </row>
    <row r="35" spans="3:21" ht="17.45" customHeight="1" thickBot="1" x14ac:dyDescent="0.35">
      <c r="C35" s="29" t="s">
        <v>71</v>
      </c>
      <c r="D35" s="29">
        <v>23100070</v>
      </c>
      <c r="E35" s="35">
        <v>80</v>
      </c>
      <c r="F35" s="35">
        <v>65</v>
      </c>
      <c r="G35" s="35">
        <v>45</v>
      </c>
      <c r="H35" s="9">
        <f t="shared" si="0"/>
        <v>63.333333333333336</v>
      </c>
      <c r="I35" s="2">
        <f t="shared" si="1"/>
        <v>30</v>
      </c>
      <c r="J35" s="9">
        <f t="shared" si="2"/>
        <v>38.461538461538467</v>
      </c>
      <c r="S35" s="30">
        <v>56.666666666666664</v>
      </c>
      <c r="T35" s="6">
        <f>FREQUENCY($H$5:$H$125,S35:$S$47)</f>
        <v>0</v>
      </c>
      <c r="U35" s="5">
        <f>U34+T35</f>
        <v>39</v>
      </c>
    </row>
    <row r="36" spans="3:21" ht="17.25" thickBot="1" x14ac:dyDescent="0.35">
      <c r="C36" s="29" t="s">
        <v>121</v>
      </c>
      <c r="D36" s="29">
        <v>23100075</v>
      </c>
      <c r="E36" s="35">
        <v>80</v>
      </c>
      <c r="F36" s="35">
        <v>62.5</v>
      </c>
      <c r="G36" s="35">
        <v>47.5</v>
      </c>
      <c r="H36" s="9">
        <f t="shared" si="0"/>
        <v>63.333333333333336</v>
      </c>
      <c r="I36" s="2">
        <f t="shared" si="1"/>
        <v>30</v>
      </c>
      <c r="J36" s="9">
        <f t="shared" si="2"/>
        <v>38.461538461538467</v>
      </c>
      <c r="S36" s="30">
        <v>55.833333333333336</v>
      </c>
      <c r="T36" s="6">
        <f>FREQUENCY($H$5:$H$125,S36:$S$47)</f>
        <v>4</v>
      </c>
      <c r="U36" s="5">
        <f t="shared" si="3"/>
        <v>43</v>
      </c>
    </row>
    <row r="37" spans="3:21" ht="17.45" customHeight="1" thickBot="1" x14ac:dyDescent="0.35">
      <c r="C37" s="29" t="s">
        <v>54</v>
      </c>
      <c r="D37" s="29">
        <v>23100085</v>
      </c>
      <c r="E37" s="35">
        <v>72.5</v>
      </c>
      <c r="F37" s="35">
        <v>72.5</v>
      </c>
      <c r="G37" s="35">
        <v>45</v>
      </c>
      <c r="H37" s="9">
        <f t="shared" si="0"/>
        <v>63.333333333333336</v>
      </c>
      <c r="I37" s="2">
        <f t="shared" si="1"/>
        <v>30</v>
      </c>
      <c r="J37" s="9">
        <f t="shared" si="2"/>
        <v>38.461538461538467</v>
      </c>
      <c r="S37" s="30">
        <v>53.333333333333336</v>
      </c>
      <c r="T37" s="6">
        <f>FREQUENCY($H$5:$H$125,S37:$S$47)</f>
        <v>3</v>
      </c>
      <c r="U37" s="5">
        <f t="shared" si="3"/>
        <v>46</v>
      </c>
    </row>
    <row r="38" spans="3:21" ht="17.45" customHeight="1" thickBot="1" x14ac:dyDescent="0.35">
      <c r="C38" s="29" t="s">
        <v>131</v>
      </c>
      <c r="D38" s="29">
        <v>23100063</v>
      </c>
      <c r="E38" s="35">
        <v>60</v>
      </c>
      <c r="F38" s="35">
        <v>85</v>
      </c>
      <c r="G38" s="35">
        <v>42.5</v>
      </c>
      <c r="H38" s="9">
        <f t="shared" si="0"/>
        <v>62.5</v>
      </c>
      <c r="I38" s="2">
        <f t="shared" si="1"/>
        <v>34</v>
      </c>
      <c r="J38" s="9">
        <f t="shared" si="2"/>
        <v>43.589743589743591</v>
      </c>
      <c r="S38" s="30">
        <v>50.833333333333336</v>
      </c>
      <c r="T38" s="6">
        <f>FREQUENCY($H$5:$H$125,S38:$S$47)</f>
        <v>6</v>
      </c>
      <c r="U38" s="5">
        <f>U37+T38</f>
        <v>52</v>
      </c>
    </row>
    <row r="39" spans="3:21" ht="17.25" thickBot="1" x14ac:dyDescent="0.35">
      <c r="C39" s="29" t="s">
        <v>42</v>
      </c>
      <c r="D39" s="29">
        <v>23100096</v>
      </c>
      <c r="E39" s="35">
        <v>70</v>
      </c>
      <c r="F39" s="35">
        <v>57.5</v>
      </c>
      <c r="G39" s="35">
        <v>60</v>
      </c>
      <c r="H39" s="9">
        <f t="shared" si="0"/>
        <v>62.5</v>
      </c>
      <c r="I39" s="2">
        <f t="shared" si="1"/>
        <v>34</v>
      </c>
      <c r="J39" s="9">
        <f t="shared" si="2"/>
        <v>43.589743589743591</v>
      </c>
      <c r="S39" s="30">
        <v>47.5</v>
      </c>
      <c r="T39" s="6">
        <f>FREQUENCY($H$5:$H$125,S39:$S$47)</f>
        <v>1</v>
      </c>
      <c r="U39" s="5">
        <f>U38+T39</f>
        <v>53</v>
      </c>
    </row>
    <row r="40" spans="3:21" ht="17.25" thickBot="1" x14ac:dyDescent="0.35">
      <c r="C40" s="29" t="s">
        <v>132</v>
      </c>
      <c r="D40" s="29">
        <v>23100053</v>
      </c>
      <c r="E40" s="35">
        <v>62.5</v>
      </c>
      <c r="F40" s="35">
        <v>72.5</v>
      </c>
      <c r="G40" s="35">
        <v>47.5</v>
      </c>
      <c r="H40" s="9">
        <f t="shared" si="0"/>
        <v>60.833333333333336</v>
      </c>
      <c r="I40" s="2">
        <f t="shared" si="1"/>
        <v>36</v>
      </c>
      <c r="J40" s="9">
        <f t="shared" si="2"/>
        <v>46.153846153846153</v>
      </c>
      <c r="S40" s="30">
        <v>46.666666666666664</v>
      </c>
      <c r="T40" s="6">
        <f>FREQUENCY($H$5:$H$125,S40:$S$47)</f>
        <v>0</v>
      </c>
      <c r="U40" s="5">
        <f t="shared" si="3"/>
        <v>53</v>
      </c>
    </row>
    <row r="41" spans="3:21" ht="17.25" thickBot="1" x14ac:dyDescent="0.35">
      <c r="C41" s="29" t="s">
        <v>47</v>
      </c>
      <c r="D41" s="29">
        <v>23100082</v>
      </c>
      <c r="E41" s="35">
        <v>60</v>
      </c>
      <c r="F41" s="35">
        <v>60</v>
      </c>
      <c r="G41" s="35">
        <v>55</v>
      </c>
      <c r="H41" s="9">
        <f t="shared" si="0"/>
        <v>58.333333333333336</v>
      </c>
      <c r="I41" s="2">
        <f t="shared" si="1"/>
        <v>37</v>
      </c>
      <c r="J41" s="9">
        <f t="shared" si="2"/>
        <v>47.435897435897431</v>
      </c>
      <c r="S41" s="30">
        <v>45.833333333333336</v>
      </c>
      <c r="T41" s="6">
        <f>FREQUENCY($H$5:$H$125,S41:$S$47)</f>
        <v>4</v>
      </c>
      <c r="U41" s="5">
        <f t="shared" si="3"/>
        <v>57</v>
      </c>
    </row>
    <row r="42" spans="3:21" ht="17.25" thickBot="1" x14ac:dyDescent="0.35">
      <c r="C42" s="29" t="s">
        <v>56</v>
      </c>
      <c r="D42" s="29">
        <v>23100001</v>
      </c>
      <c r="E42" s="35">
        <v>75</v>
      </c>
      <c r="F42" s="35">
        <v>65</v>
      </c>
      <c r="G42" s="35">
        <v>32.5</v>
      </c>
      <c r="H42" s="9">
        <f t="shared" si="0"/>
        <v>57.5</v>
      </c>
      <c r="I42" s="2">
        <f t="shared" si="1"/>
        <v>38</v>
      </c>
      <c r="J42" s="9">
        <f t="shared" si="2"/>
        <v>48.717948717948715</v>
      </c>
      <c r="S42" s="30">
        <v>42.5</v>
      </c>
      <c r="T42" s="6">
        <f>FREQUENCY($H$5:$H$125,S42:$S$47)</f>
        <v>1</v>
      </c>
      <c r="U42" s="5">
        <f t="shared" si="3"/>
        <v>58</v>
      </c>
    </row>
    <row r="43" spans="3:21" ht="17.25" thickBot="1" x14ac:dyDescent="0.35">
      <c r="C43" s="29" t="s">
        <v>133</v>
      </c>
      <c r="D43" s="29">
        <v>23100057</v>
      </c>
      <c r="E43" s="35">
        <v>77.5</v>
      </c>
      <c r="F43" s="35">
        <v>67.5</v>
      </c>
      <c r="G43" s="35">
        <v>27.5</v>
      </c>
      <c r="H43" s="9">
        <f t="shared" si="0"/>
        <v>57.5</v>
      </c>
      <c r="I43" s="2">
        <f t="shared" si="1"/>
        <v>38</v>
      </c>
      <c r="J43" s="9">
        <f t="shared" si="2"/>
        <v>48.717948717948715</v>
      </c>
      <c r="S43" s="30">
        <v>40</v>
      </c>
      <c r="T43" s="6">
        <f>FREQUENCY($H$5:$H$125,S43:$S$47)</f>
        <v>2</v>
      </c>
      <c r="U43" s="5">
        <f>U42+T43</f>
        <v>60</v>
      </c>
    </row>
    <row r="44" spans="3:21" ht="17.45" customHeight="1" thickBot="1" x14ac:dyDescent="0.35">
      <c r="C44" s="29" t="s">
        <v>66</v>
      </c>
      <c r="D44" s="29">
        <v>23100015</v>
      </c>
      <c r="E44" s="35">
        <v>52.5</v>
      </c>
      <c r="F44" s="35">
        <v>75</v>
      </c>
      <c r="G44" s="35">
        <v>40</v>
      </c>
      <c r="H44" s="9">
        <f t="shared" si="0"/>
        <v>55.833333333333336</v>
      </c>
      <c r="I44" s="2">
        <f t="shared" si="1"/>
        <v>40</v>
      </c>
      <c r="J44" s="9">
        <f t="shared" si="2"/>
        <v>51.282051282051277</v>
      </c>
      <c r="S44" s="30">
        <v>36.666666666666664</v>
      </c>
      <c r="T44" s="6">
        <f>FREQUENCY($H$5:$H$125,S44:$S$47)</f>
        <v>2</v>
      </c>
      <c r="U44" s="5">
        <f t="shared" si="3"/>
        <v>62</v>
      </c>
    </row>
    <row r="45" spans="3:21" ht="17.25" thickBot="1" x14ac:dyDescent="0.35">
      <c r="C45" s="29" t="s">
        <v>134</v>
      </c>
      <c r="D45" s="29">
        <v>23100088</v>
      </c>
      <c r="E45" s="35">
        <v>57.5</v>
      </c>
      <c r="F45" s="35">
        <v>67.5</v>
      </c>
      <c r="G45" s="35">
        <v>42.5</v>
      </c>
      <c r="H45" s="9">
        <f t="shared" si="0"/>
        <v>55.833333333333336</v>
      </c>
      <c r="I45" s="2">
        <f t="shared" si="1"/>
        <v>40</v>
      </c>
      <c r="J45" s="9">
        <f t="shared" si="2"/>
        <v>51.282051282051277</v>
      </c>
      <c r="S45" s="30">
        <v>33.333333333333336</v>
      </c>
      <c r="T45" s="6">
        <f>FREQUENCY($H$5:$H$125,S45:$S$47)</f>
        <v>9</v>
      </c>
      <c r="U45" s="5">
        <f t="shared" si="3"/>
        <v>71</v>
      </c>
    </row>
    <row r="46" spans="3:21" ht="17.25" thickBot="1" x14ac:dyDescent="0.35">
      <c r="C46" s="29" t="s">
        <v>44</v>
      </c>
      <c r="D46" s="29">
        <v>23100102</v>
      </c>
      <c r="E46" s="35">
        <v>72.5</v>
      </c>
      <c r="F46" s="35">
        <v>72.5</v>
      </c>
      <c r="G46" s="35">
        <v>22.5</v>
      </c>
      <c r="H46" s="9">
        <f t="shared" si="0"/>
        <v>55.833333333333336</v>
      </c>
      <c r="I46" s="2">
        <f t="shared" si="1"/>
        <v>40</v>
      </c>
      <c r="J46" s="9">
        <f t="shared" si="2"/>
        <v>51.282051282051277</v>
      </c>
      <c r="S46" s="30">
        <v>20</v>
      </c>
      <c r="T46" s="6">
        <f>FREQUENCY($H$5:$H$125,S46:$S$47)</f>
        <v>1</v>
      </c>
      <c r="U46" s="5">
        <f>U45+T46</f>
        <v>72</v>
      </c>
    </row>
    <row r="47" spans="3:21" ht="17.25" thickBot="1" x14ac:dyDescent="0.35">
      <c r="C47" s="29" t="s">
        <v>120</v>
      </c>
      <c r="D47" s="29">
        <v>23100074</v>
      </c>
      <c r="E47" s="35">
        <v>67.5</v>
      </c>
      <c r="F47" s="35">
        <v>57.5</v>
      </c>
      <c r="G47" s="35">
        <v>37.5</v>
      </c>
      <c r="H47" s="9">
        <f t="shared" si="0"/>
        <v>54.166666666666664</v>
      </c>
      <c r="I47" s="2">
        <f t="shared" si="1"/>
        <v>43</v>
      </c>
      <c r="J47" s="9">
        <f t="shared" si="2"/>
        <v>55.128205128205131</v>
      </c>
      <c r="S47" s="30">
        <v>0</v>
      </c>
      <c r="T47" s="6">
        <f>FREQUENCY($H$5:$H$125,S47:$S$47)</f>
        <v>49</v>
      </c>
      <c r="U47" s="5">
        <f>U46+T47</f>
        <v>121</v>
      </c>
    </row>
    <row r="48" spans="3:21" ht="17.45" customHeight="1" x14ac:dyDescent="0.3">
      <c r="C48" s="29" t="s">
        <v>69</v>
      </c>
      <c r="D48" s="29">
        <v>23100058</v>
      </c>
      <c r="E48" s="35">
        <v>67.5</v>
      </c>
      <c r="F48" s="35">
        <v>57.5</v>
      </c>
      <c r="G48" s="35">
        <v>35</v>
      </c>
      <c r="H48" s="9">
        <f t="shared" si="0"/>
        <v>53.333333333333336</v>
      </c>
      <c r="I48" s="2">
        <f t="shared" si="1"/>
        <v>44</v>
      </c>
      <c r="J48" s="9">
        <f t="shared" si="2"/>
        <v>56.410256410256409</v>
      </c>
    </row>
    <row r="49" spans="3:21" ht="17.45" customHeight="1" x14ac:dyDescent="0.3">
      <c r="C49" s="29" t="s">
        <v>114</v>
      </c>
      <c r="D49" s="29">
        <v>23100061</v>
      </c>
      <c r="E49" s="35">
        <v>55</v>
      </c>
      <c r="F49" s="35">
        <v>62.5</v>
      </c>
      <c r="G49" s="35">
        <v>40</v>
      </c>
      <c r="H49" s="9">
        <f t="shared" si="0"/>
        <v>52.5</v>
      </c>
      <c r="I49" s="2">
        <f t="shared" si="1"/>
        <v>45</v>
      </c>
      <c r="J49" s="9">
        <f t="shared" si="2"/>
        <v>57.692307692307686</v>
      </c>
    </row>
    <row r="50" spans="3:21" ht="17.45" customHeight="1" x14ac:dyDescent="0.3">
      <c r="C50" s="29" t="s">
        <v>135</v>
      </c>
      <c r="D50" s="29">
        <v>23100090</v>
      </c>
      <c r="E50" s="35">
        <v>62.5</v>
      </c>
      <c r="F50" s="35">
        <v>55</v>
      </c>
      <c r="G50" s="35">
        <v>37.5</v>
      </c>
      <c r="H50" s="9">
        <f t="shared" si="0"/>
        <v>51.666666666666664</v>
      </c>
      <c r="I50" s="2">
        <f t="shared" si="1"/>
        <v>46</v>
      </c>
      <c r="J50" s="9">
        <f t="shared" si="2"/>
        <v>58.974358974358978</v>
      </c>
    </row>
    <row r="51" spans="3:21" ht="17.45" customHeight="1" x14ac:dyDescent="0.3">
      <c r="C51" s="29" t="s">
        <v>67</v>
      </c>
      <c r="D51" s="29">
        <v>23100087</v>
      </c>
      <c r="E51" s="35">
        <v>72.5</v>
      </c>
      <c r="F51" s="35">
        <v>77.5</v>
      </c>
      <c r="G51" s="35">
        <v>0</v>
      </c>
      <c r="H51" s="9">
        <f t="shared" si="0"/>
        <v>50</v>
      </c>
      <c r="I51" s="2">
        <f t="shared" si="1"/>
        <v>47</v>
      </c>
      <c r="J51" s="9">
        <f t="shared" si="2"/>
        <v>60.256410256410255</v>
      </c>
      <c r="S51" s="3" t="s">
        <v>4</v>
      </c>
      <c r="T51" s="16">
        <v>108</v>
      </c>
      <c r="U51" s="1" t="s">
        <v>3</v>
      </c>
    </row>
    <row r="52" spans="3:21" ht="17.45" customHeight="1" x14ac:dyDescent="0.3">
      <c r="C52" s="29" t="s">
        <v>136</v>
      </c>
      <c r="D52" s="29">
        <v>23100089</v>
      </c>
      <c r="E52" s="35">
        <v>70</v>
      </c>
      <c r="F52" s="35">
        <v>80</v>
      </c>
      <c r="G52" s="35">
        <v>0</v>
      </c>
      <c r="H52" s="9">
        <f t="shared" si="0"/>
        <v>50</v>
      </c>
      <c r="I52" s="2">
        <f t="shared" si="1"/>
        <v>47</v>
      </c>
      <c r="J52" s="9">
        <f t="shared" si="2"/>
        <v>60.256410256410255</v>
      </c>
      <c r="S52" s="3" t="s">
        <v>2</v>
      </c>
      <c r="T52" s="33">
        <f>AVERAGE(H5:H76)</f>
        <v>56.145833333333364</v>
      </c>
      <c r="U52" s="1" t="s">
        <v>0</v>
      </c>
    </row>
    <row r="53" spans="3:21" ht="17.45" customHeight="1" x14ac:dyDescent="0.3">
      <c r="C53" s="29" t="s">
        <v>137</v>
      </c>
      <c r="D53" s="29">
        <v>23100036</v>
      </c>
      <c r="E53" s="35">
        <v>55</v>
      </c>
      <c r="F53" s="35">
        <v>50</v>
      </c>
      <c r="G53" s="35">
        <v>42.5</v>
      </c>
      <c r="H53" s="9">
        <f t="shared" si="0"/>
        <v>49.166666666666664</v>
      </c>
      <c r="I53" s="2">
        <f t="shared" si="1"/>
        <v>49</v>
      </c>
      <c r="J53" s="9">
        <f t="shared" si="2"/>
        <v>62.820512820512818</v>
      </c>
      <c r="S53" s="3" t="s">
        <v>1</v>
      </c>
      <c r="T53" s="32">
        <v>90.8</v>
      </c>
      <c r="U53" s="1" t="s">
        <v>0</v>
      </c>
    </row>
    <row r="54" spans="3:21" ht="17.45" customHeight="1" x14ac:dyDescent="0.3">
      <c r="C54" s="29" t="s">
        <v>41</v>
      </c>
      <c r="D54" s="29">
        <v>23100067</v>
      </c>
      <c r="E54" s="35">
        <v>75</v>
      </c>
      <c r="F54" s="35">
        <v>72.5</v>
      </c>
      <c r="G54" s="35">
        <v>0</v>
      </c>
      <c r="H54" s="9">
        <f t="shared" si="0"/>
        <v>49.166666666666664</v>
      </c>
      <c r="I54" s="2">
        <f t="shared" si="1"/>
        <v>49</v>
      </c>
      <c r="J54" s="9">
        <f t="shared" si="2"/>
        <v>62.820512820512818</v>
      </c>
    </row>
    <row r="55" spans="3:21" ht="17.45" customHeight="1" x14ac:dyDescent="0.3">
      <c r="C55" s="29" t="s">
        <v>98</v>
      </c>
      <c r="D55" s="29">
        <v>23100002</v>
      </c>
      <c r="E55" s="35">
        <v>62.5</v>
      </c>
      <c r="F55" s="35">
        <v>55</v>
      </c>
      <c r="G55" s="35">
        <v>27.5</v>
      </c>
      <c r="H55" s="9">
        <f t="shared" si="0"/>
        <v>48.333333333333336</v>
      </c>
      <c r="I55" s="2">
        <f t="shared" si="1"/>
        <v>51</v>
      </c>
      <c r="J55" s="9">
        <f t="shared" si="2"/>
        <v>65.384615384615387</v>
      </c>
    </row>
    <row r="56" spans="3:21" x14ac:dyDescent="0.3">
      <c r="C56" s="29" t="s">
        <v>138</v>
      </c>
      <c r="D56" s="29">
        <v>23100107</v>
      </c>
      <c r="E56" s="35">
        <v>57.5</v>
      </c>
      <c r="F56" s="35">
        <v>55</v>
      </c>
      <c r="G56" s="35">
        <v>32.5</v>
      </c>
      <c r="H56" s="9">
        <f t="shared" si="0"/>
        <v>48.333333333333336</v>
      </c>
      <c r="I56" s="2">
        <f t="shared" si="1"/>
        <v>51</v>
      </c>
      <c r="J56" s="9">
        <f t="shared" si="2"/>
        <v>65.384615384615387</v>
      </c>
    </row>
    <row r="57" spans="3:21" ht="17.45" customHeight="1" x14ac:dyDescent="0.3">
      <c r="C57" s="29" t="s">
        <v>50</v>
      </c>
      <c r="D57" s="29">
        <v>23100016</v>
      </c>
      <c r="E57" s="35">
        <v>70</v>
      </c>
      <c r="F57" s="35">
        <v>72.5</v>
      </c>
      <c r="G57" s="35">
        <v>0</v>
      </c>
      <c r="H57" s="9">
        <f t="shared" si="0"/>
        <v>47.5</v>
      </c>
      <c r="I57" s="2">
        <f t="shared" si="1"/>
        <v>53</v>
      </c>
      <c r="J57" s="9">
        <f t="shared" si="2"/>
        <v>67.948717948717956</v>
      </c>
    </row>
    <row r="58" spans="3:21" ht="17.45" customHeight="1" x14ac:dyDescent="0.3">
      <c r="C58" s="29" t="s">
        <v>75</v>
      </c>
      <c r="D58" s="29">
        <v>23100025</v>
      </c>
      <c r="E58" s="35">
        <v>55</v>
      </c>
      <c r="F58" s="35">
        <v>42.5</v>
      </c>
      <c r="G58" s="35">
        <v>37.5</v>
      </c>
      <c r="H58" s="9">
        <f t="shared" si="0"/>
        <v>45</v>
      </c>
      <c r="I58" s="2">
        <f t="shared" si="1"/>
        <v>54</v>
      </c>
      <c r="J58" s="9">
        <f t="shared" si="2"/>
        <v>69.230769230769226</v>
      </c>
    </row>
    <row r="59" spans="3:21" ht="17.45" customHeight="1" x14ac:dyDescent="0.3">
      <c r="C59" s="29" t="s">
        <v>139</v>
      </c>
      <c r="D59" s="29">
        <v>23100044</v>
      </c>
      <c r="E59" s="35">
        <v>45</v>
      </c>
      <c r="F59" s="35">
        <v>57.5</v>
      </c>
      <c r="G59" s="35">
        <v>32.5</v>
      </c>
      <c r="H59" s="9">
        <f t="shared" si="0"/>
        <v>45</v>
      </c>
      <c r="I59" s="2">
        <f t="shared" si="1"/>
        <v>54</v>
      </c>
      <c r="J59" s="9">
        <f t="shared" si="2"/>
        <v>69.230769230769226</v>
      </c>
    </row>
    <row r="60" spans="3:21" ht="17.45" customHeight="1" x14ac:dyDescent="0.3">
      <c r="C60" s="29" t="s">
        <v>119</v>
      </c>
      <c r="D60" s="29">
        <v>23100068</v>
      </c>
      <c r="E60" s="35">
        <v>42.5</v>
      </c>
      <c r="F60" s="35">
        <v>52.5</v>
      </c>
      <c r="G60" s="35">
        <v>40</v>
      </c>
      <c r="H60" s="9">
        <f t="shared" si="0"/>
        <v>45</v>
      </c>
      <c r="I60" s="2">
        <f t="shared" si="1"/>
        <v>54</v>
      </c>
      <c r="J60" s="9">
        <f t="shared" si="2"/>
        <v>69.230769230769226</v>
      </c>
    </row>
    <row r="61" spans="3:21" ht="17.45" customHeight="1" x14ac:dyDescent="0.3">
      <c r="C61" s="29" t="s">
        <v>116</v>
      </c>
      <c r="D61" s="29">
        <v>23100045</v>
      </c>
      <c r="E61" s="35">
        <v>45</v>
      </c>
      <c r="F61" s="35">
        <v>47.5</v>
      </c>
      <c r="G61" s="35">
        <v>37.5</v>
      </c>
      <c r="H61" s="9">
        <f t="shared" si="0"/>
        <v>43.333333333333336</v>
      </c>
      <c r="I61" s="2">
        <f t="shared" si="1"/>
        <v>57</v>
      </c>
      <c r="J61" s="9">
        <f t="shared" si="2"/>
        <v>73.076923076923066</v>
      </c>
    </row>
    <row r="62" spans="3:21" ht="17.45" customHeight="1" x14ac:dyDescent="0.3">
      <c r="C62" s="29" t="s">
        <v>97</v>
      </c>
      <c r="D62" s="29">
        <v>23100005</v>
      </c>
      <c r="E62" s="35">
        <v>37.5</v>
      </c>
      <c r="F62" s="35">
        <v>52.5</v>
      </c>
      <c r="G62" s="35">
        <v>35</v>
      </c>
      <c r="H62" s="9">
        <f t="shared" si="0"/>
        <v>41.666666666666664</v>
      </c>
      <c r="I62" s="2">
        <f t="shared" si="1"/>
        <v>58</v>
      </c>
      <c r="J62" s="9">
        <f t="shared" si="2"/>
        <v>74.358974358974365</v>
      </c>
    </row>
    <row r="63" spans="3:21" ht="17.45" customHeight="1" x14ac:dyDescent="0.3">
      <c r="C63" s="29" t="s">
        <v>65</v>
      </c>
      <c r="D63" s="29">
        <v>23100040</v>
      </c>
      <c r="E63" s="35">
        <v>40</v>
      </c>
      <c r="F63" s="35">
        <v>42.5</v>
      </c>
      <c r="G63" s="35">
        <v>32.5</v>
      </c>
      <c r="H63" s="9">
        <f t="shared" si="0"/>
        <v>38.333333333333336</v>
      </c>
      <c r="I63" s="2">
        <f t="shared" si="1"/>
        <v>59</v>
      </c>
      <c r="J63" s="9">
        <f t="shared" si="2"/>
        <v>75.641025641025635</v>
      </c>
    </row>
    <row r="64" spans="3:21" ht="17.45" customHeight="1" x14ac:dyDescent="0.3">
      <c r="C64" s="29" t="s">
        <v>140</v>
      </c>
      <c r="D64" s="29">
        <v>23100103</v>
      </c>
      <c r="E64" s="35">
        <v>32.5</v>
      </c>
      <c r="F64" s="35">
        <v>37.5</v>
      </c>
      <c r="G64" s="35">
        <v>45</v>
      </c>
      <c r="H64" s="9">
        <f t="shared" si="0"/>
        <v>38.333333333333336</v>
      </c>
      <c r="I64" s="2">
        <f t="shared" si="1"/>
        <v>59</v>
      </c>
      <c r="J64" s="9">
        <f t="shared" si="2"/>
        <v>75.641025641025635</v>
      </c>
    </row>
    <row r="65" spans="3:10" ht="17.45" customHeight="1" x14ac:dyDescent="0.3">
      <c r="C65" s="29" t="s">
        <v>64</v>
      </c>
      <c r="D65" s="29">
        <v>23100020</v>
      </c>
      <c r="E65" s="35">
        <v>35</v>
      </c>
      <c r="F65" s="35">
        <v>47.5</v>
      </c>
      <c r="G65" s="35">
        <v>25</v>
      </c>
      <c r="H65" s="9">
        <f t="shared" si="0"/>
        <v>35.833333333333336</v>
      </c>
      <c r="I65" s="2">
        <f t="shared" si="1"/>
        <v>61</v>
      </c>
      <c r="J65" s="9">
        <f t="shared" si="2"/>
        <v>78.205128205128204</v>
      </c>
    </row>
    <row r="66" spans="3:10" ht="17.45" customHeight="1" x14ac:dyDescent="0.3">
      <c r="C66" s="29" t="s">
        <v>141</v>
      </c>
      <c r="D66" s="29">
        <v>23100054</v>
      </c>
      <c r="E66" s="35">
        <v>57.5</v>
      </c>
      <c r="F66" s="35">
        <v>17.5</v>
      </c>
      <c r="G66" s="35">
        <v>30</v>
      </c>
      <c r="H66" s="9">
        <f t="shared" si="0"/>
        <v>35</v>
      </c>
      <c r="I66" s="2">
        <f t="shared" si="1"/>
        <v>62</v>
      </c>
      <c r="J66" s="9">
        <f t="shared" si="2"/>
        <v>79.487179487179489</v>
      </c>
    </row>
    <row r="67" spans="3:10" ht="17.45" customHeight="1" x14ac:dyDescent="0.3">
      <c r="C67" s="29" t="s">
        <v>122</v>
      </c>
      <c r="D67" s="29">
        <v>23100076</v>
      </c>
      <c r="E67" s="35">
        <v>42.5</v>
      </c>
      <c r="F67" s="35">
        <v>52.5</v>
      </c>
      <c r="G67" s="35">
        <v>0</v>
      </c>
      <c r="H67" s="9">
        <f t="shared" si="0"/>
        <v>31.666666666666668</v>
      </c>
      <c r="I67" s="2">
        <f t="shared" si="1"/>
        <v>63</v>
      </c>
      <c r="J67" s="9">
        <f t="shared" si="2"/>
        <v>80.769230769230774</v>
      </c>
    </row>
    <row r="68" spans="3:10" ht="17.45" customHeight="1" x14ac:dyDescent="0.3">
      <c r="C68" s="29" t="s">
        <v>142</v>
      </c>
      <c r="D68" s="29">
        <v>23100097</v>
      </c>
      <c r="E68" s="35">
        <v>27.5</v>
      </c>
      <c r="F68" s="35">
        <v>37.5</v>
      </c>
      <c r="G68" s="35">
        <v>27.5</v>
      </c>
      <c r="H68" s="9">
        <f t="shared" si="0"/>
        <v>30.833333333333332</v>
      </c>
      <c r="I68" s="2">
        <f t="shared" si="1"/>
        <v>64</v>
      </c>
      <c r="J68" s="9">
        <f t="shared" si="2"/>
        <v>82.051282051282044</v>
      </c>
    </row>
    <row r="69" spans="3:10" ht="17.45" customHeight="1" x14ac:dyDescent="0.3">
      <c r="C69" s="29" t="s">
        <v>143</v>
      </c>
      <c r="D69" s="29">
        <v>23100091</v>
      </c>
      <c r="E69" s="35">
        <v>40</v>
      </c>
      <c r="F69" s="35">
        <v>47.5</v>
      </c>
      <c r="G69" s="35">
        <v>0</v>
      </c>
      <c r="H69" s="9">
        <f t="shared" ref="H69:H112" si="4">AVERAGE(E69:G69)</f>
        <v>29.166666666666668</v>
      </c>
      <c r="I69" s="2">
        <f t="shared" si="1"/>
        <v>65</v>
      </c>
      <c r="J69" s="9">
        <f t="shared" si="2"/>
        <v>83.333333333333343</v>
      </c>
    </row>
    <row r="70" spans="3:10" ht="17.45" customHeight="1" x14ac:dyDescent="0.3">
      <c r="C70" s="29" t="s">
        <v>62</v>
      </c>
      <c r="D70" s="29">
        <v>23100043</v>
      </c>
      <c r="E70" s="35">
        <v>40</v>
      </c>
      <c r="F70" s="35">
        <v>0</v>
      </c>
      <c r="G70" s="35">
        <v>45</v>
      </c>
      <c r="H70" s="9">
        <f t="shared" si="4"/>
        <v>28.333333333333332</v>
      </c>
      <c r="I70" s="2">
        <f t="shared" ref="I70:I76" si="5">RANK(H70,$H$5:$H$125,0)</f>
        <v>66</v>
      </c>
      <c r="J70" s="9">
        <f t="shared" ref="J70:J79" si="6">I70/78*100</f>
        <v>84.615384615384613</v>
      </c>
    </row>
    <row r="71" spans="3:10" ht="17.45" customHeight="1" x14ac:dyDescent="0.3">
      <c r="C71" s="29" t="s">
        <v>144</v>
      </c>
      <c r="D71" s="29">
        <v>23100101</v>
      </c>
      <c r="E71" s="35">
        <v>45</v>
      </c>
      <c r="F71" s="35">
        <v>40</v>
      </c>
      <c r="G71" s="35">
        <v>0</v>
      </c>
      <c r="H71" s="9">
        <f t="shared" si="4"/>
        <v>28.333333333333332</v>
      </c>
      <c r="I71" s="2">
        <f t="shared" si="5"/>
        <v>66</v>
      </c>
      <c r="J71" s="9">
        <f t="shared" si="6"/>
        <v>84.615384615384613</v>
      </c>
    </row>
    <row r="72" spans="3:10" x14ac:dyDescent="0.3">
      <c r="C72" s="29" t="s">
        <v>95</v>
      </c>
      <c r="D72" s="29">
        <v>23100018</v>
      </c>
      <c r="E72" s="35">
        <v>75</v>
      </c>
      <c r="F72" s="35">
        <v>0</v>
      </c>
      <c r="G72" s="35">
        <v>0</v>
      </c>
      <c r="H72" s="9">
        <f t="shared" si="4"/>
        <v>25</v>
      </c>
      <c r="I72" s="2">
        <f t="shared" si="5"/>
        <v>68</v>
      </c>
      <c r="J72" s="9">
        <f t="shared" si="6"/>
        <v>87.179487179487182</v>
      </c>
    </row>
    <row r="73" spans="3:10" ht="17.45" customHeight="1" x14ac:dyDescent="0.3">
      <c r="C73" s="29" t="s">
        <v>145</v>
      </c>
      <c r="D73" s="29">
        <v>23100084</v>
      </c>
      <c r="E73" s="35">
        <v>30</v>
      </c>
      <c r="F73" s="35">
        <v>32.5</v>
      </c>
      <c r="G73" s="35">
        <v>12.5</v>
      </c>
      <c r="H73" s="9">
        <f t="shared" si="4"/>
        <v>25</v>
      </c>
      <c r="I73" s="2">
        <f t="shared" si="5"/>
        <v>68</v>
      </c>
      <c r="J73" s="9">
        <f t="shared" si="6"/>
        <v>87.179487179487182</v>
      </c>
    </row>
    <row r="74" spans="3:10" ht="17.45" customHeight="1" x14ac:dyDescent="0.3">
      <c r="C74" s="29" t="s">
        <v>146</v>
      </c>
      <c r="D74" s="29">
        <v>23100108</v>
      </c>
      <c r="E74" s="35">
        <v>42.5</v>
      </c>
      <c r="F74" s="35">
        <v>32.5</v>
      </c>
      <c r="G74" s="35">
        <v>0</v>
      </c>
      <c r="H74" s="9">
        <f t="shared" si="4"/>
        <v>25</v>
      </c>
      <c r="I74" s="2">
        <f t="shared" si="5"/>
        <v>68</v>
      </c>
      <c r="J74" s="9">
        <f t="shared" si="6"/>
        <v>87.179487179487182</v>
      </c>
    </row>
    <row r="75" spans="3:10" ht="17.45" customHeight="1" x14ac:dyDescent="0.3">
      <c r="C75" s="29" t="s">
        <v>51</v>
      </c>
      <c r="D75" s="29">
        <v>23100035</v>
      </c>
      <c r="E75" s="35">
        <v>62.5</v>
      </c>
      <c r="F75" s="35">
        <v>0</v>
      </c>
      <c r="G75" s="35">
        <v>0</v>
      </c>
      <c r="H75" s="9">
        <f t="shared" si="4"/>
        <v>20.833333333333332</v>
      </c>
      <c r="I75" s="2">
        <f t="shared" si="5"/>
        <v>71</v>
      </c>
      <c r="J75" s="9">
        <f t="shared" si="6"/>
        <v>91.025641025641022</v>
      </c>
    </row>
    <row r="76" spans="3:10" ht="17.45" customHeight="1" x14ac:dyDescent="0.3">
      <c r="C76" s="29" t="s">
        <v>84</v>
      </c>
      <c r="D76" s="29">
        <v>23100006</v>
      </c>
      <c r="E76" s="35">
        <v>0</v>
      </c>
      <c r="F76" s="35">
        <v>0</v>
      </c>
      <c r="G76" s="35">
        <v>52.5</v>
      </c>
      <c r="H76" s="9">
        <f t="shared" si="4"/>
        <v>17.5</v>
      </c>
      <c r="I76" s="2">
        <f t="shared" si="5"/>
        <v>72</v>
      </c>
      <c r="J76" s="9">
        <f t="shared" si="6"/>
        <v>92.307692307692307</v>
      </c>
    </row>
    <row r="77" spans="3:10" ht="17.45" customHeight="1" x14ac:dyDescent="0.3">
      <c r="C77" s="29" t="s">
        <v>77</v>
      </c>
      <c r="D77" s="29">
        <v>23100003</v>
      </c>
      <c r="E77" s="35">
        <v>0</v>
      </c>
      <c r="F77" s="35">
        <v>0</v>
      </c>
      <c r="G77" s="35">
        <v>0</v>
      </c>
      <c r="H77" s="9">
        <f t="shared" si="4"/>
        <v>0</v>
      </c>
      <c r="I77" s="2">
        <v>108</v>
      </c>
      <c r="J77" s="9">
        <f>I77/108*100</f>
        <v>100</v>
      </c>
    </row>
    <row r="78" spans="3:10" ht="17.45" customHeight="1" x14ac:dyDescent="0.3">
      <c r="C78" s="29" t="s">
        <v>83</v>
      </c>
      <c r="D78" s="29">
        <v>23100004</v>
      </c>
      <c r="E78" s="35">
        <v>0</v>
      </c>
      <c r="F78" s="35">
        <v>0</v>
      </c>
      <c r="G78" s="35">
        <v>0</v>
      </c>
      <c r="H78" s="9">
        <f t="shared" si="4"/>
        <v>0</v>
      </c>
      <c r="I78" s="2">
        <v>108</v>
      </c>
      <c r="J78" s="9">
        <f>I78/108*100</f>
        <v>100</v>
      </c>
    </row>
    <row r="79" spans="3:10" ht="17.45" customHeight="1" x14ac:dyDescent="0.3">
      <c r="C79" s="29" t="s">
        <v>106</v>
      </c>
      <c r="D79" s="29">
        <v>23100007</v>
      </c>
      <c r="E79" s="35">
        <v>0</v>
      </c>
      <c r="F79" s="35">
        <v>0</v>
      </c>
      <c r="G79" s="35">
        <v>0</v>
      </c>
      <c r="H79" s="9">
        <f t="shared" si="4"/>
        <v>0</v>
      </c>
      <c r="I79" s="2">
        <v>108</v>
      </c>
      <c r="J79" s="9">
        <f t="shared" ref="J79:J125" si="7">I79/108*100</f>
        <v>100</v>
      </c>
    </row>
    <row r="80" spans="3:10" ht="17.45" customHeight="1" x14ac:dyDescent="0.3">
      <c r="C80" s="29" t="s">
        <v>90</v>
      </c>
      <c r="D80" s="29">
        <v>23100009</v>
      </c>
      <c r="E80" s="35">
        <v>0</v>
      </c>
      <c r="F80" s="35">
        <v>0</v>
      </c>
      <c r="G80" s="35">
        <v>0</v>
      </c>
      <c r="H80" s="9">
        <f t="shared" si="4"/>
        <v>0</v>
      </c>
      <c r="I80" s="2">
        <v>108</v>
      </c>
      <c r="J80" s="9">
        <f t="shared" si="7"/>
        <v>100</v>
      </c>
    </row>
    <row r="81" spans="3:10" ht="17.45" customHeight="1" x14ac:dyDescent="0.3">
      <c r="C81" s="29" t="s">
        <v>82</v>
      </c>
      <c r="D81" s="29">
        <v>23100010</v>
      </c>
      <c r="E81" s="35">
        <v>0</v>
      </c>
      <c r="F81" s="35">
        <v>0</v>
      </c>
      <c r="G81" s="35">
        <v>0</v>
      </c>
      <c r="H81" s="9">
        <f t="shared" si="4"/>
        <v>0</v>
      </c>
      <c r="I81" s="2">
        <v>108</v>
      </c>
      <c r="J81" s="9">
        <f t="shared" si="7"/>
        <v>100</v>
      </c>
    </row>
    <row r="82" spans="3:10" ht="17.45" customHeight="1" x14ac:dyDescent="0.3">
      <c r="C82" s="29" t="s">
        <v>63</v>
      </c>
      <c r="D82" s="29">
        <v>23100012</v>
      </c>
      <c r="E82" s="35">
        <v>0</v>
      </c>
      <c r="F82" s="35">
        <v>0</v>
      </c>
      <c r="G82" s="35">
        <v>0</v>
      </c>
      <c r="H82" s="9">
        <f t="shared" si="4"/>
        <v>0</v>
      </c>
      <c r="I82" s="2">
        <v>108</v>
      </c>
      <c r="J82" s="9">
        <f t="shared" si="7"/>
        <v>100</v>
      </c>
    </row>
    <row r="83" spans="3:10" ht="17.45" customHeight="1" x14ac:dyDescent="0.3">
      <c r="C83" s="29" t="s">
        <v>59</v>
      </c>
      <c r="D83" s="29">
        <v>23100013</v>
      </c>
      <c r="E83" s="35">
        <v>0</v>
      </c>
      <c r="F83" s="35">
        <v>0</v>
      </c>
      <c r="G83" s="35">
        <v>0</v>
      </c>
      <c r="H83" s="9">
        <f t="shared" si="4"/>
        <v>0</v>
      </c>
      <c r="I83" s="2">
        <v>108</v>
      </c>
      <c r="J83" s="9">
        <f t="shared" si="7"/>
        <v>100</v>
      </c>
    </row>
    <row r="84" spans="3:10" ht="17.45" customHeight="1" x14ac:dyDescent="0.3">
      <c r="C84" s="29" t="s">
        <v>78</v>
      </c>
      <c r="D84" s="29">
        <v>23100017</v>
      </c>
      <c r="E84" s="35">
        <v>0</v>
      </c>
      <c r="F84" s="35">
        <v>0</v>
      </c>
      <c r="G84" s="35">
        <v>0</v>
      </c>
      <c r="H84" s="9">
        <f t="shared" si="4"/>
        <v>0</v>
      </c>
      <c r="I84" s="2">
        <v>108</v>
      </c>
      <c r="J84" s="9">
        <f t="shared" si="7"/>
        <v>100</v>
      </c>
    </row>
    <row r="85" spans="3:10" ht="17.45" customHeight="1" x14ac:dyDescent="0.3">
      <c r="C85" s="29" t="s">
        <v>61</v>
      </c>
      <c r="D85" s="29">
        <v>23100019</v>
      </c>
      <c r="E85" s="35">
        <v>0</v>
      </c>
      <c r="F85" s="35">
        <v>0</v>
      </c>
      <c r="G85" s="35">
        <v>0</v>
      </c>
      <c r="H85" s="9">
        <f t="shared" si="4"/>
        <v>0</v>
      </c>
      <c r="I85" s="2">
        <v>108</v>
      </c>
      <c r="J85" s="9">
        <f t="shared" si="7"/>
        <v>100</v>
      </c>
    </row>
    <row r="86" spans="3:10" ht="17.45" customHeight="1" x14ac:dyDescent="0.3">
      <c r="C86" s="29" t="s">
        <v>76</v>
      </c>
      <c r="D86" s="29">
        <v>23100027</v>
      </c>
      <c r="E86" s="35">
        <v>0</v>
      </c>
      <c r="F86" s="35">
        <v>0</v>
      </c>
      <c r="G86" s="35">
        <v>0</v>
      </c>
      <c r="H86" s="9">
        <f t="shared" si="4"/>
        <v>0</v>
      </c>
      <c r="I86" s="2">
        <v>108</v>
      </c>
      <c r="J86" s="9">
        <f t="shared" si="7"/>
        <v>100</v>
      </c>
    </row>
    <row r="87" spans="3:10" ht="17.45" customHeight="1" x14ac:dyDescent="0.3">
      <c r="C87" s="29" t="s">
        <v>96</v>
      </c>
      <c r="D87" s="29">
        <v>23100029</v>
      </c>
      <c r="E87" s="35">
        <v>0</v>
      </c>
      <c r="F87" s="35">
        <v>0</v>
      </c>
      <c r="G87" s="35">
        <v>0</v>
      </c>
      <c r="H87" s="9">
        <f t="shared" si="4"/>
        <v>0</v>
      </c>
      <c r="I87" s="2">
        <v>108</v>
      </c>
      <c r="J87" s="9">
        <f t="shared" si="7"/>
        <v>100</v>
      </c>
    </row>
    <row r="88" spans="3:10" ht="17.45" customHeight="1" x14ac:dyDescent="0.3">
      <c r="C88" s="29" t="s">
        <v>93</v>
      </c>
      <c r="D88" s="29">
        <v>23100030</v>
      </c>
      <c r="E88" s="35">
        <v>0</v>
      </c>
      <c r="F88" s="35">
        <v>0</v>
      </c>
      <c r="G88" s="35">
        <v>0</v>
      </c>
      <c r="H88" s="9">
        <f t="shared" si="4"/>
        <v>0</v>
      </c>
      <c r="I88" s="2">
        <v>108</v>
      </c>
      <c r="J88" s="9">
        <f t="shared" si="7"/>
        <v>100</v>
      </c>
    </row>
    <row r="89" spans="3:10" ht="17.45" customHeight="1" x14ac:dyDescent="0.3">
      <c r="C89" s="29" t="s">
        <v>52</v>
      </c>
      <c r="D89" s="29">
        <v>23100031</v>
      </c>
      <c r="E89" s="35">
        <v>0</v>
      </c>
      <c r="F89" s="35">
        <v>0</v>
      </c>
      <c r="G89" s="35">
        <v>0</v>
      </c>
      <c r="H89" s="9">
        <f t="shared" si="4"/>
        <v>0</v>
      </c>
      <c r="I89" s="2">
        <v>108</v>
      </c>
      <c r="J89" s="9">
        <f t="shared" si="7"/>
        <v>100</v>
      </c>
    </row>
    <row r="90" spans="3:10" ht="17.45" customHeight="1" x14ac:dyDescent="0.3">
      <c r="C90" s="29" t="s">
        <v>147</v>
      </c>
      <c r="D90" s="29">
        <v>23100033</v>
      </c>
      <c r="E90" s="35">
        <v>0</v>
      </c>
      <c r="F90" s="35">
        <v>0</v>
      </c>
      <c r="G90" s="35">
        <v>0</v>
      </c>
      <c r="H90" s="9">
        <f t="shared" si="4"/>
        <v>0</v>
      </c>
      <c r="I90" s="2">
        <v>108</v>
      </c>
      <c r="J90" s="9">
        <f t="shared" si="7"/>
        <v>100</v>
      </c>
    </row>
    <row r="91" spans="3:10" ht="17.45" customHeight="1" x14ac:dyDescent="0.3">
      <c r="C91" s="29" t="s">
        <v>115</v>
      </c>
      <c r="D91" s="29">
        <v>23100034</v>
      </c>
      <c r="E91" s="35">
        <v>0</v>
      </c>
      <c r="F91" s="35">
        <v>0</v>
      </c>
      <c r="G91" s="35">
        <v>0</v>
      </c>
      <c r="H91" s="9">
        <f t="shared" si="4"/>
        <v>0</v>
      </c>
      <c r="I91" s="2">
        <v>108</v>
      </c>
      <c r="J91" s="9">
        <f t="shared" si="7"/>
        <v>100</v>
      </c>
    </row>
    <row r="92" spans="3:10" ht="17.45" customHeight="1" x14ac:dyDescent="0.3">
      <c r="C92" s="29" t="s">
        <v>79</v>
      </c>
      <c r="D92" s="29">
        <v>23100037</v>
      </c>
      <c r="E92" s="35">
        <v>0</v>
      </c>
      <c r="F92" s="35">
        <v>0</v>
      </c>
      <c r="G92" s="35">
        <v>0</v>
      </c>
      <c r="H92" s="9">
        <f t="shared" si="4"/>
        <v>0</v>
      </c>
      <c r="I92" s="2">
        <v>108</v>
      </c>
      <c r="J92" s="9">
        <f t="shared" si="7"/>
        <v>100</v>
      </c>
    </row>
    <row r="93" spans="3:10" ht="17.45" customHeight="1" x14ac:dyDescent="0.3">
      <c r="C93" s="29" t="s">
        <v>110</v>
      </c>
      <c r="D93" s="29">
        <v>23100048</v>
      </c>
      <c r="E93" s="35">
        <v>0</v>
      </c>
      <c r="F93" s="35">
        <v>0</v>
      </c>
      <c r="G93" s="35">
        <v>0</v>
      </c>
      <c r="H93" s="9">
        <f t="shared" si="4"/>
        <v>0</v>
      </c>
      <c r="I93" s="2">
        <v>108</v>
      </c>
      <c r="J93" s="9">
        <f t="shared" si="7"/>
        <v>100</v>
      </c>
    </row>
    <row r="94" spans="3:10" ht="17.45" customHeight="1" x14ac:dyDescent="0.3">
      <c r="C94" s="29" t="s">
        <v>46</v>
      </c>
      <c r="D94" s="29">
        <v>23100051</v>
      </c>
      <c r="E94" s="35">
        <v>0</v>
      </c>
      <c r="F94" s="35">
        <v>0</v>
      </c>
      <c r="G94" s="35">
        <v>0</v>
      </c>
      <c r="H94" s="9">
        <f t="shared" si="4"/>
        <v>0</v>
      </c>
      <c r="I94" s="2">
        <v>108</v>
      </c>
      <c r="J94" s="9">
        <f t="shared" si="7"/>
        <v>100</v>
      </c>
    </row>
    <row r="95" spans="3:10" ht="17.45" customHeight="1" x14ac:dyDescent="0.3">
      <c r="C95" s="29" t="s">
        <v>148</v>
      </c>
      <c r="D95" s="29">
        <v>23100056</v>
      </c>
      <c r="E95" s="35">
        <v>0</v>
      </c>
      <c r="F95" s="35">
        <v>0</v>
      </c>
      <c r="G95" s="35">
        <v>0</v>
      </c>
      <c r="H95" s="9">
        <f t="shared" si="4"/>
        <v>0</v>
      </c>
      <c r="I95" s="2">
        <v>108</v>
      </c>
      <c r="J95" s="9">
        <f t="shared" si="7"/>
        <v>100</v>
      </c>
    </row>
    <row r="96" spans="3:10" ht="17.45" customHeight="1" x14ac:dyDescent="0.3">
      <c r="C96" s="29" t="s">
        <v>149</v>
      </c>
      <c r="D96" s="29">
        <v>23100059</v>
      </c>
      <c r="E96" s="35">
        <v>0</v>
      </c>
      <c r="F96" s="35">
        <v>0</v>
      </c>
      <c r="G96" s="35">
        <v>0</v>
      </c>
      <c r="H96" s="9">
        <f t="shared" si="4"/>
        <v>0</v>
      </c>
      <c r="I96" s="2">
        <v>108</v>
      </c>
      <c r="J96" s="9">
        <f t="shared" si="7"/>
        <v>100</v>
      </c>
    </row>
    <row r="97" spans="3:10" ht="17.45" customHeight="1" x14ac:dyDescent="0.3">
      <c r="C97" s="29" t="s">
        <v>85</v>
      </c>
      <c r="D97" s="29">
        <v>23100060</v>
      </c>
      <c r="E97" s="35">
        <v>0</v>
      </c>
      <c r="F97" s="35">
        <v>0</v>
      </c>
      <c r="G97" s="35">
        <v>0</v>
      </c>
      <c r="H97" s="9">
        <f t="shared" si="4"/>
        <v>0</v>
      </c>
      <c r="I97" s="2">
        <v>108</v>
      </c>
      <c r="J97" s="9">
        <f t="shared" si="7"/>
        <v>100</v>
      </c>
    </row>
    <row r="98" spans="3:10" ht="17.45" customHeight="1" x14ac:dyDescent="0.3">
      <c r="C98" s="29" t="s">
        <v>108</v>
      </c>
      <c r="D98" s="29">
        <v>23100064</v>
      </c>
      <c r="E98" s="35">
        <v>0</v>
      </c>
      <c r="F98" s="35">
        <v>0</v>
      </c>
      <c r="G98" s="35">
        <v>0</v>
      </c>
      <c r="H98" s="9">
        <f t="shared" si="4"/>
        <v>0</v>
      </c>
      <c r="I98" s="2">
        <v>108</v>
      </c>
      <c r="J98" s="9">
        <f t="shared" si="7"/>
        <v>100</v>
      </c>
    </row>
    <row r="99" spans="3:10" ht="17.45" customHeight="1" x14ac:dyDescent="0.3">
      <c r="C99" s="29" t="s">
        <v>124</v>
      </c>
      <c r="D99" s="29">
        <v>23100069</v>
      </c>
      <c r="E99" s="35">
        <v>0</v>
      </c>
      <c r="F99" s="35">
        <v>0</v>
      </c>
      <c r="G99" s="35">
        <v>0</v>
      </c>
      <c r="H99" s="9">
        <f t="shared" si="4"/>
        <v>0</v>
      </c>
      <c r="I99" s="2">
        <v>108</v>
      </c>
      <c r="J99" s="9">
        <f t="shared" si="7"/>
        <v>100</v>
      </c>
    </row>
    <row r="100" spans="3:10" ht="17.45" customHeight="1" x14ac:dyDescent="0.3">
      <c r="C100" s="29" t="s">
        <v>72</v>
      </c>
      <c r="D100" s="29">
        <v>23100071</v>
      </c>
      <c r="E100" s="35">
        <v>0</v>
      </c>
      <c r="F100" s="35">
        <v>0</v>
      </c>
      <c r="G100" s="35">
        <v>0</v>
      </c>
      <c r="H100" s="9">
        <f t="shared" si="4"/>
        <v>0</v>
      </c>
      <c r="I100" s="2">
        <v>108</v>
      </c>
      <c r="J100" s="9">
        <f t="shared" si="7"/>
        <v>100</v>
      </c>
    </row>
    <row r="101" spans="3:10" ht="17.45" customHeight="1" x14ac:dyDescent="0.3">
      <c r="C101" s="29" t="s">
        <v>70</v>
      </c>
      <c r="D101" s="29">
        <v>23100072</v>
      </c>
      <c r="E101" s="35">
        <v>0</v>
      </c>
      <c r="F101" s="35">
        <v>0</v>
      </c>
      <c r="G101" s="35">
        <v>0</v>
      </c>
      <c r="H101" s="9">
        <f t="shared" si="4"/>
        <v>0</v>
      </c>
      <c r="I101" s="2">
        <v>108</v>
      </c>
      <c r="J101" s="9">
        <f t="shared" si="7"/>
        <v>100</v>
      </c>
    </row>
    <row r="102" spans="3:10" ht="17.45" customHeight="1" x14ac:dyDescent="0.3">
      <c r="C102" s="29" t="s">
        <v>112</v>
      </c>
      <c r="D102" s="29">
        <v>23100077</v>
      </c>
      <c r="E102" s="35">
        <v>0</v>
      </c>
      <c r="F102" s="35">
        <v>0</v>
      </c>
      <c r="G102" s="35">
        <v>0</v>
      </c>
      <c r="H102" s="9">
        <f t="shared" si="4"/>
        <v>0</v>
      </c>
      <c r="I102" s="2">
        <v>108</v>
      </c>
      <c r="J102" s="9">
        <f t="shared" si="7"/>
        <v>100</v>
      </c>
    </row>
    <row r="103" spans="3:10" ht="17.45" customHeight="1" x14ac:dyDescent="0.3">
      <c r="C103" s="29" t="s">
        <v>103</v>
      </c>
      <c r="D103" s="29">
        <v>23100078</v>
      </c>
      <c r="E103" s="35">
        <v>0</v>
      </c>
      <c r="F103" s="35">
        <v>0</v>
      </c>
      <c r="G103" s="35">
        <v>0</v>
      </c>
      <c r="H103" s="9">
        <f t="shared" si="4"/>
        <v>0</v>
      </c>
      <c r="I103" s="2">
        <v>108</v>
      </c>
      <c r="J103" s="9">
        <f t="shared" si="7"/>
        <v>100</v>
      </c>
    </row>
    <row r="104" spans="3:10" ht="17.45" customHeight="1" x14ac:dyDescent="0.3">
      <c r="C104" s="29" t="s">
        <v>150</v>
      </c>
      <c r="D104" s="29">
        <v>23100079</v>
      </c>
      <c r="E104" s="35">
        <v>0</v>
      </c>
      <c r="F104" s="35">
        <v>0</v>
      </c>
      <c r="G104" s="35">
        <v>0</v>
      </c>
      <c r="H104" s="9">
        <f t="shared" si="4"/>
        <v>0</v>
      </c>
      <c r="I104" s="2">
        <v>108</v>
      </c>
      <c r="J104" s="9">
        <f t="shared" si="7"/>
        <v>100</v>
      </c>
    </row>
    <row r="105" spans="3:10" ht="17.45" customHeight="1" x14ac:dyDescent="0.3">
      <c r="C105" s="29" t="s">
        <v>68</v>
      </c>
      <c r="D105" s="29">
        <v>23100081</v>
      </c>
      <c r="E105" s="35">
        <v>0</v>
      </c>
      <c r="F105" s="35">
        <v>0</v>
      </c>
      <c r="G105" s="35">
        <v>0</v>
      </c>
      <c r="H105" s="9">
        <f t="shared" si="4"/>
        <v>0</v>
      </c>
      <c r="I105" s="2">
        <v>108</v>
      </c>
      <c r="J105" s="9">
        <f t="shared" si="7"/>
        <v>100</v>
      </c>
    </row>
    <row r="106" spans="3:10" ht="17.45" customHeight="1" x14ac:dyDescent="0.3">
      <c r="C106" s="29" t="s">
        <v>100</v>
      </c>
      <c r="D106" s="29">
        <v>23100083</v>
      </c>
      <c r="E106" s="35">
        <v>0</v>
      </c>
      <c r="F106" s="35">
        <v>0</v>
      </c>
      <c r="G106" s="35">
        <v>0</v>
      </c>
      <c r="H106" s="9">
        <f t="shared" si="4"/>
        <v>0</v>
      </c>
      <c r="I106" s="2">
        <v>108</v>
      </c>
      <c r="J106" s="9">
        <f t="shared" si="7"/>
        <v>100</v>
      </c>
    </row>
    <row r="107" spans="3:10" ht="17.45" customHeight="1" x14ac:dyDescent="0.3">
      <c r="C107" s="29" t="s">
        <v>73</v>
      </c>
      <c r="D107" s="29">
        <v>23100092</v>
      </c>
      <c r="E107" s="35">
        <v>0</v>
      </c>
      <c r="F107" s="35">
        <v>0</v>
      </c>
      <c r="G107" s="35">
        <v>0</v>
      </c>
      <c r="H107" s="9">
        <f t="shared" si="4"/>
        <v>0</v>
      </c>
      <c r="I107" s="2">
        <v>108</v>
      </c>
      <c r="J107" s="9">
        <f t="shared" si="7"/>
        <v>100</v>
      </c>
    </row>
    <row r="108" spans="3:10" ht="17.45" customHeight="1" x14ac:dyDescent="0.3">
      <c r="C108" s="29" t="s">
        <v>151</v>
      </c>
      <c r="D108" s="29">
        <v>23100094</v>
      </c>
      <c r="E108" s="35">
        <v>0</v>
      </c>
      <c r="F108" s="35">
        <v>0</v>
      </c>
      <c r="G108" s="35">
        <v>0</v>
      </c>
      <c r="H108" s="9">
        <f t="shared" si="4"/>
        <v>0</v>
      </c>
      <c r="I108" s="2">
        <v>108</v>
      </c>
      <c r="J108" s="9">
        <f t="shared" si="7"/>
        <v>100</v>
      </c>
    </row>
    <row r="109" spans="3:10" ht="17.45" customHeight="1" x14ac:dyDescent="0.3">
      <c r="C109" s="29" t="s">
        <v>40</v>
      </c>
      <c r="D109" s="29">
        <v>23100099</v>
      </c>
      <c r="E109" s="35">
        <v>0</v>
      </c>
      <c r="F109" s="35">
        <v>0</v>
      </c>
      <c r="G109" s="35">
        <v>0</v>
      </c>
      <c r="H109" s="9">
        <f t="shared" si="4"/>
        <v>0</v>
      </c>
      <c r="I109" s="2">
        <v>108</v>
      </c>
      <c r="J109" s="9">
        <f t="shared" si="7"/>
        <v>100</v>
      </c>
    </row>
    <row r="110" spans="3:10" ht="17.45" customHeight="1" x14ac:dyDescent="0.3">
      <c r="C110" s="29" t="s">
        <v>152</v>
      </c>
      <c r="D110" s="29">
        <v>23100104</v>
      </c>
      <c r="E110" s="35">
        <v>0</v>
      </c>
      <c r="F110" s="35">
        <v>0</v>
      </c>
      <c r="G110" s="35">
        <v>0</v>
      </c>
      <c r="H110" s="9">
        <f t="shared" si="4"/>
        <v>0</v>
      </c>
      <c r="I110" s="2">
        <v>108</v>
      </c>
      <c r="J110" s="9">
        <f t="shared" si="7"/>
        <v>100</v>
      </c>
    </row>
    <row r="111" spans="3:10" ht="17.45" customHeight="1" x14ac:dyDescent="0.3">
      <c r="C111" s="29" t="s">
        <v>43</v>
      </c>
      <c r="D111" s="29">
        <v>23100105</v>
      </c>
      <c r="E111" s="35">
        <v>0</v>
      </c>
      <c r="F111" s="35">
        <v>0</v>
      </c>
      <c r="G111" s="35">
        <v>0</v>
      </c>
      <c r="H111" s="9">
        <f t="shared" si="4"/>
        <v>0</v>
      </c>
      <c r="I111" s="2">
        <v>108</v>
      </c>
      <c r="J111" s="9">
        <f t="shared" si="7"/>
        <v>100</v>
      </c>
    </row>
    <row r="112" spans="3:10" ht="17.45" customHeight="1" x14ac:dyDescent="0.3">
      <c r="C112" s="29" t="s">
        <v>153</v>
      </c>
      <c r="D112" s="29">
        <v>23100106</v>
      </c>
      <c r="E112" s="35">
        <v>0</v>
      </c>
      <c r="F112" s="35">
        <v>0</v>
      </c>
      <c r="G112" s="35">
        <v>0</v>
      </c>
      <c r="H112" s="9">
        <f t="shared" si="4"/>
        <v>0</v>
      </c>
      <c r="I112" s="2">
        <v>108</v>
      </c>
      <c r="J112" s="9">
        <f t="shared" si="7"/>
        <v>100</v>
      </c>
    </row>
    <row r="113" spans="3:10" ht="17.45" customHeight="1" x14ac:dyDescent="0.3">
      <c r="C113" s="2" t="s">
        <v>99</v>
      </c>
      <c r="D113" s="29">
        <v>23090087</v>
      </c>
      <c r="E113" s="29">
        <v>0</v>
      </c>
      <c r="F113" s="29">
        <v>0</v>
      </c>
      <c r="G113" s="29">
        <v>0</v>
      </c>
      <c r="H113" s="9">
        <v>0</v>
      </c>
      <c r="I113" s="2">
        <v>108</v>
      </c>
      <c r="J113" s="9">
        <f t="shared" si="7"/>
        <v>100</v>
      </c>
    </row>
    <row r="114" spans="3:10" ht="17.45" customHeight="1" x14ac:dyDescent="0.3">
      <c r="C114" s="2" t="s">
        <v>103</v>
      </c>
      <c r="D114" s="29">
        <v>23090095</v>
      </c>
      <c r="E114" s="29">
        <v>0</v>
      </c>
      <c r="F114" s="29">
        <v>0</v>
      </c>
      <c r="G114" s="29">
        <v>0</v>
      </c>
      <c r="H114" s="9">
        <v>0</v>
      </c>
      <c r="I114" s="2">
        <v>108</v>
      </c>
      <c r="J114" s="9">
        <f t="shared" si="7"/>
        <v>100</v>
      </c>
    </row>
    <row r="115" spans="3:10" ht="17.45" customHeight="1" x14ac:dyDescent="0.3">
      <c r="C115" s="2" t="s">
        <v>105</v>
      </c>
      <c r="D115" s="29">
        <v>23090097</v>
      </c>
      <c r="E115" s="29">
        <v>0</v>
      </c>
      <c r="F115" s="29">
        <v>0</v>
      </c>
      <c r="G115" s="29">
        <v>0</v>
      </c>
      <c r="H115" s="9">
        <v>0</v>
      </c>
      <c r="I115" s="2">
        <v>108</v>
      </c>
      <c r="J115" s="9">
        <f t="shared" si="7"/>
        <v>100</v>
      </c>
    </row>
    <row r="116" spans="3:10" ht="17.45" customHeight="1" x14ac:dyDescent="0.3">
      <c r="C116" s="2" t="s">
        <v>106</v>
      </c>
      <c r="D116" s="29">
        <v>23090098</v>
      </c>
      <c r="E116" s="29">
        <v>0</v>
      </c>
      <c r="F116" s="29">
        <v>0</v>
      </c>
      <c r="G116" s="29">
        <v>0</v>
      </c>
      <c r="H116" s="9">
        <v>0</v>
      </c>
      <c r="I116" s="2">
        <v>108</v>
      </c>
      <c r="J116" s="9">
        <f t="shared" si="7"/>
        <v>100</v>
      </c>
    </row>
    <row r="117" spans="3:10" ht="17.45" customHeight="1" x14ac:dyDescent="0.3">
      <c r="C117" s="2" t="s">
        <v>107</v>
      </c>
      <c r="D117" s="29">
        <v>23090099</v>
      </c>
      <c r="E117" s="29">
        <v>0</v>
      </c>
      <c r="F117" s="29">
        <v>0</v>
      </c>
      <c r="G117" s="29">
        <v>0</v>
      </c>
      <c r="H117" s="9">
        <v>0</v>
      </c>
      <c r="I117" s="2">
        <v>108</v>
      </c>
      <c r="J117" s="9">
        <f t="shared" si="7"/>
        <v>100</v>
      </c>
    </row>
    <row r="118" spans="3:10" x14ac:dyDescent="0.3">
      <c r="C118" s="2" t="s">
        <v>108</v>
      </c>
      <c r="D118" s="29">
        <v>23090100</v>
      </c>
      <c r="E118" s="29">
        <v>0</v>
      </c>
      <c r="F118" s="29">
        <v>0</v>
      </c>
      <c r="G118" s="29">
        <v>0</v>
      </c>
      <c r="H118" s="9">
        <v>0</v>
      </c>
      <c r="I118" s="2">
        <v>108</v>
      </c>
      <c r="J118" s="9">
        <f t="shared" si="7"/>
        <v>100</v>
      </c>
    </row>
    <row r="119" spans="3:10" x14ac:dyDescent="0.3">
      <c r="C119" s="2" t="s">
        <v>109</v>
      </c>
      <c r="D119" s="29">
        <v>23090101</v>
      </c>
      <c r="E119" s="29">
        <v>0</v>
      </c>
      <c r="F119" s="29">
        <v>0</v>
      </c>
      <c r="G119" s="29">
        <v>0</v>
      </c>
      <c r="H119" s="9">
        <v>0</v>
      </c>
      <c r="I119" s="2">
        <v>108</v>
      </c>
      <c r="J119" s="9">
        <f t="shared" si="7"/>
        <v>100</v>
      </c>
    </row>
    <row r="120" spans="3:10" x14ac:dyDescent="0.3">
      <c r="C120" s="2" t="s">
        <v>110</v>
      </c>
      <c r="D120" s="29">
        <v>23090103</v>
      </c>
      <c r="E120" s="29">
        <v>0</v>
      </c>
      <c r="F120" s="29">
        <v>0</v>
      </c>
      <c r="G120" s="29">
        <v>0</v>
      </c>
      <c r="H120" s="9">
        <v>0</v>
      </c>
      <c r="I120" s="2">
        <v>108</v>
      </c>
      <c r="J120" s="9">
        <f t="shared" si="7"/>
        <v>100</v>
      </c>
    </row>
    <row r="121" spans="3:10" x14ac:dyDescent="0.3">
      <c r="C121" s="2" t="s">
        <v>112</v>
      </c>
      <c r="D121" s="29">
        <v>23090105</v>
      </c>
      <c r="E121" s="29">
        <v>0</v>
      </c>
      <c r="F121" s="29">
        <v>0</v>
      </c>
      <c r="G121" s="29">
        <v>0</v>
      </c>
      <c r="H121" s="9">
        <v>0</v>
      </c>
      <c r="I121" s="2">
        <v>108</v>
      </c>
      <c r="J121" s="9">
        <f t="shared" si="7"/>
        <v>100</v>
      </c>
    </row>
    <row r="122" spans="3:10" x14ac:dyDescent="0.3">
      <c r="C122" s="2" t="s">
        <v>114</v>
      </c>
      <c r="D122" s="29">
        <v>23090107</v>
      </c>
      <c r="E122" s="29">
        <v>0</v>
      </c>
      <c r="F122" s="29">
        <v>0</v>
      </c>
      <c r="G122" s="29">
        <v>0</v>
      </c>
      <c r="H122" s="9">
        <v>0</v>
      </c>
      <c r="I122" s="2">
        <v>108</v>
      </c>
      <c r="J122" s="9">
        <f t="shared" si="7"/>
        <v>100</v>
      </c>
    </row>
    <row r="123" spans="3:10" x14ac:dyDescent="0.3">
      <c r="C123" s="2" t="s">
        <v>98</v>
      </c>
      <c r="D123" s="29">
        <v>23090109</v>
      </c>
      <c r="E123" s="29">
        <v>0</v>
      </c>
      <c r="F123" s="29">
        <v>0</v>
      </c>
      <c r="G123" s="29">
        <v>0</v>
      </c>
      <c r="H123" s="9">
        <v>0</v>
      </c>
      <c r="I123" s="2">
        <v>108</v>
      </c>
      <c r="J123" s="9">
        <f t="shared" si="7"/>
        <v>100</v>
      </c>
    </row>
    <row r="124" spans="3:10" x14ac:dyDescent="0.3">
      <c r="C124" s="2" t="s">
        <v>118</v>
      </c>
      <c r="D124" s="29">
        <v>23090113</v>
      </c>
      <c r="E124" s="29">
        <v>0</v>
      </c>
      <c r="F124" s="29">
        <v>0</v>
      </c>
      <c r="G124" s="29">
        <v>0</v>
      </c>
      <c r="H124" s="9">
        <v>0</v>
      </c>
      <c r="I124" s="2">
        <v>108</v>
      </c>
      <c r="J124" s="9">
        <f t="shared" si="7"/>
        <v>100</v>
      </c>
    </row>
    <row r="125" spans="3:10" x14ac:dyDescent="0.3">
      <c r="C125" s="2" t="s">
        <v>124</v>
      </c>
      <c r="D125" s="29">
        <v>23090119</v>
      </c>
      <c r="E125" s="29">
        <v>0</v>
      </c>
      <c r="F125" s="29">
        <v>0</v>
      </c>
      <c r="G125" s="29">
        <v>0</v>
      </c>
      <c r="H125" s="9">
        <v>0</v>
      </c>
      <c r="I125" s="2">
        <v>108</v>
      </c>
      <c r="J125" s="9">
        <f t="shared" si="7"/>
        <v>100</v>
      </c>
    </row>
  </sheetData>
  <mergeCells count="1">
    <mergeCell ref="C1:V2"/>
  </mergeCells>
  <phoneticPr fontId="7" type="noConversion"/>
  <pageMargins left="1" right="1" top="0.26" bottom="1" header="0.5" footer="0.5"/>
  <pageSetup paperSize="9" scale="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8A91C-B924-476D-901E-8BC69CD1D4A0}">
  <sheetPr>
    <pageSetUpPr fitToPage="1"/>
  </sheetPr>
  <dimension ref="C1:T125"/>
  <sheetViews>
    <sheetView showGridLines="0" topLeftCell="D95" zoomScale="85" zoomScaleNormal="85" workbookViewId="0">
      <selection sqref="A1:U130"/>
    </sheetView>
  </sheetViews>
  <sheetFormatPr defaultRowHeight="16.5" x14ac:dyDescent="0.3"/>
  <cols>
    <col min="3" max="3" width="14.375" bestFit="1" customWidth="1"/>
    <col min="4" max="4" width="10.75" bestFit="1" customWidth="1"/>
  </cols>
  <sheetData>
    <row r="1" spans="3:20" ht="16.5" customHeight="1" x14ac:dyDescent="0.3">
      <c r="C1" s="37" t="s">
        <v>156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3:20" ht="18" customHeight="1" x14ac:dyDescent="0.3"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4" spans="3:20" ht="17.25" thickBot="1" x14ac:dyDescent="0.35">
      <c r="C4" s="3" t="s">
        <v>33</v>
      </c>
      <c r="D4" s="23" t="s">
        <v>11</v>
      </c>
      <c r="E4" s="18" t="s">
        <v>10</v>
      </c>
      <c r="F4" s="23" t="s">
        <v>12</v>
      </c>
      <c r="G4" s="3" t="s">
        <v>8</v>
      </c>
      <c r="P4" s="12" t="s">
        <v>7</v>
      </c>
      <c r="Q4" s="11" t="s">
        <v>6</v>
      </c>
      <c r="R4" s="10" t="s">
        <v>5</v>
      </c>
    </row>
    <row r="5" spans="3:20" ht="17.45" customHeight="1" x14ac:dyDescent="0.3">
      <c r="C5" s="34" t="s">
        <v>80</v>
      </c>
      <c r="D5" s="34">
        <v>23100095</v>
      </c>
      <c r="E5" s="35">
        <v>95</v>
      </c>
      <c r="F5" s="2">
        <v>1</v>
      </c>
      <c r="G5" s="9">
        <f>F5/77*100</f>
        <v>1.2987012987012987</v>
      </c>
      <c r="P5" s="28">
        <v>100</v>
      </c>
      <c r="Q5" s="6">
        <f>FREQUENCY($E$5:$E$125,P5:P45)</f>
        <v>0</v>
      </c>
      <c r="R5" s="5">
        <f>Q5</f>
        <v>0</v>
      </c>
    </row>
    <row r="6" spans="3:20" x14ac:dyDescent="0.3">
      <c r="C6" s="34" t="s">
        <v>49</v>
      </c>
      <c r="D6" s="34">
        <v>23100022</v>
      </c>
      <c r="E6" s="35">
        <v>90</v>
      </c>
      <c r="F6" s="2">
        <v>2</v>
      </c>
      <c r="G6" s="9">
        <f t="shared" ref="G6:G69" si="0">F6/77*100</f>
        <v>2.5974025974025974</v>
      </c>
      <c r="P6" s="8">
        <v>97.5</v>
      </c>
      <c r="Q6" s="6">
        <f t="shared" ref="Q6:Q45" si="1">FREQUENCY($E$5:$E$125,P6:P46)</f>
        <v>0</v>
      </c>
      <c r="R6" s="5">
        <f>R5+Q6</f>
        <v>0</v>
      </c>
    </row>
    <row r="7" spans="3:20" x14ac:dyDescent="0.3">
      <c r="C7" s="34" t="s">
        <v>94</v>
      </c>
      <c r="D7" s="34">
        <v>23100023</v>
      </c>
      <c r="E7" s="35">
        <v>87.5</v>
      </c>
      <c r="F7" s="2">
        <v>3</v>
      </c>
      <c r="G7" s="9">
        <f t="shared" si="0"/>
        <v>3.8961038961038961</v>
      </c>
      <c r="P7" s="8">
        <v>95</v>
      </c>
      <c r="Q7" s="6">
        <f t="shared" si="1"/>
        <v>1</v>
      </c>
      <c r="R7" s="5">
        <f>R6+Q7</f>
        <v>1</v>
      </c>
    </row>
    <row r="8" spans="3:20" x14ac:dyDescent="0.3">
      <c r="C8" s="34" t="s">
        <v>87</v>
      </c>
      <c r="D8" s="34">
        <v>23100028</v>
      </c>
      <c r="E8" s="35">
        <v>87.5</v>
      </c>
      <c r="F8" s="2">
        <v>3</v>
      </c>
      <c r="G8" s="9">
        <f t="shared" si="0"/>
        <v>3.8961038961038961</v>
      </c>
      <c r="P8" s="7">
        <v>92.5</v>
      </c>
      <c r="Q8" s="6">
        <f t="shared" si="1"/>
        <v>0</v>
      </c>
      <c r="R8" s="5">
        <f t="shared" ref="R8:R45" si="2">R7+Q8</f>
        <v>1</v>
      </c>
    </row>
    <row r="9" spans="3:20" x14ac:dyDescent="0.3">
      <c r="C9" s="34" t="s">
        <v>58</v>
      </c>
      <c r="D9" s="34">
        <v>23100039</v>
      </c>
      <c r="E9" s="35">
        <v>85</v>
      </c>
      <c r="F9" s="2">
        <v>5</v>
      </c>
      <c r="G9" s="9">
        <f t="shared" si="0"/>
        <v>6.4935064935064926</v>
      </c>
      <c r="P9" s="8">
        <v>90</v>
      </c>
      <c r="Q9" s="6">
        <f t="shared" si="1"/>
        <v>1</v>
      </c>
      <c r="R9" s="5">
        <f t="shared" si="2"/>
        <v>2</v>
      </c>
    </row>
    <row r="10" spans="3:20" x14ac:dyDescent="0.3">
      <c r="C10" s="34" t="s">
        <v>74</v>
      </c>
      <c r="D10" s="34">
        <v>23100038</v>
      </c>
      <c r="E10" s="35">
        <v>82.5</v>
      </c>
      <c r="F10" s="2">
        <v>6</v>
      </c>
      <c r="G10" s="9">
        <f t="shared" si="0"/>
        <v>7.7922077922077921</v>
      </c>
      <c r="P10" s="8">
        <v>87.5</v>
      </c>
      <c r="Q10" s="6">
        <f t="shared" si="1"/>
        <v>2</v>
      </c>
      <c r="R10" s="5">
        <f t="shared" si="2"/>
        <v>4</v>
      </c>
    </row>
    <row r="11" spans="3:20" ht="17.45" customHeight="1" x14ac:dyDescent="0.3">
      <c r="C11" s="34" t="s">
        <v>104</v>
      </c>
      <c r="D11" s="34">
        <v>23100066</v>
      </c>
      <c r="E11" s="35">
        <v>82.5</v>
      </c>
      <c r="F11" s="2">
        <v>6</v>
      </c>
      <c r="G11" s="9">
        <f t="shared" si="0"/>
        <v>7.7922077922077921</v>
      </c>
      <c r="P11" s="7">
        <v>85</v>
      </c>
      <c r="Q11" s="6">
        <f t="shared" si="1"/>
        <v>1</v>
      </c>
      <c r="R11" s="5">
        <f t="shared" si="2"/>
        <v>5</v>
      </c>
    </row>
    <row r="12" spans="3:20" x14ac:dyDescent="0.3">
      <c r="C12" s="34" t="s">
        <v>128</v>
      </c>
      <c r="D12" s="34">
        <v>23100080</v>
      </c>
      <c r="E12" s="35">
        <v>82.5</v>
      </c>
      <c r="F12" s="2">
        <v>6</v>
      </c>
      <c r="G12" s="9">
        <f t="shared" si="0"/>
        <v>7.7922077922077921</v>
      </c>
      <c r="P12" s="8">
        <v>82.5</v>
      </c>
      <c r="Q12" s="6">
        <f t="shared" si="1"/>
        <v>3</v>
      </c>
      <c r="R12" s="5">
        <f t="shared" si="2"/>
        <v>8</v>
      </c>
    </row>
    <row r="13" spans="3:20" ht="17.45" customHeight="1" x14ac:dyDescent="0.3">
      <c r="C13" s="34" t="s">
        <v>113</v>
      </c>
      <c r="D13" s="34">
        <v>23100021</v>
      </c>
      <c r="E13" s="35">
        <v>80</v>
      </c>
      <c r="F13" s="2">
        <v>9</v>
      </c>
      <c r="G13" s="9">
        <f t="shared" si="0"/>
        <v>11.688311688311687</v>
      </c>
      <c r="P13" s="8">
        <v>80</v>
      </c>
      <c r="Q13" s="6">
        <f t="shared" si="1"/>
        <v>10</v>
      </c>
      <c r="R13" s="5">
        <f t="shared" si="2"/>
        <v>18</v>
      </c>
    </row>
    <row r="14" spans="3:20" ht="17.45" customHeight="1" x14ac:dyDescent="0.3">
      <c r="C14" s="34" t="s">
        <v>91</v>
      </c>
      <c r="D14" s="34">
        <v>23100026</v>
      </c>
      <c r="E14" s="35">
        <v>80</v>
      </c>
      <c r="F14" s="2">
        <v>9</v>
      </c>
      <c r="G14" s="9">
        <f t="shared" si="0"/>
        <v>11.688311688311687</v>
      </c>
      <c r="P14" s="7">
        <v>77.5</v>
      </c>
      <c r="Q14" s="6">
        <f t="shared" si="1"/>
        <v>5</v>
      </c>
      <c r="R14" s="5">
        <f t="shared" si="2"/>
        <v>23</v>
      </c>
    </row>
    <row r="15" spans="3:20" x14ac:dyDescent="0.3">
      <c r="C15" s="34" t="s">
        <v>81</v>
      </c>
      <c r="D15" s="34">
        <v>23100032</v>
      </c>
      <c r="E15" s="35">
        <v>80</v>
      </c>
      <c r="F15" s="2">
        <v>9</v>
      </c>
      <c r="G15" s="9">
        <f t="shared" si="0"/>
        <v>11.688311688311687</v>
      </c>
      <c r="P15" s="8">
        <v>75</v>
      </c>
      <c r="Q15" s="6">
        <f t="shared" si="1"/>
        <v>7</v>
      </c>
      <c r="R15" s="5">
        <f t="shared" si="2"/>
        <v>30</v>
      </c>
    </row>
    <row r="16" spans="3:20" x14ac:dyDescent="0.3">
      <c r="C16" s="34" t="s">
        <v>102</v>
      </c>
      <c r="D16" s="34">
        <v>23100042</v>
      </c>
      <c r="E16" s="35">
        <v>80</v>
      </c>
      <c r="F16" s="2">
        <v>9</v>
      </c>
      <c r="G16" s="9">
        <f t="shared" si="0"/>
        <v>11.688311688311687</v>
      </c>
      <c r="P16" s="8">
        <v>72.5</v>
      </c>
      <c r="Q16" s="6">
        <f t="shared" si="1"/>
        <v>7</v>
      </c>
      <c r="R16" s="5">
        <f t="shared" si="2"/>
        <v>37</v>
      </c>
    </row>
    <row r="17" spans="3:18" x14ac:dyDescent="0.3">
      <c r="C17" s="34" t="s">
        <v>53</v>
      </c>
      <c r="D17" s="34">
        <v>23100046</v>
      </c>
      <c r="E17" s="35">
        <v>80</v>
      </c>
      <c r="F17" s="2">
        <v>9</v>
      </c>
      <c r="G17" s="9">
        <f t="shared" si="0"/>
        <v>11.688311688311687</v>
      </c>
      <c r="P17" s="7">
        <v>70</v>
      </c>
      <c r="Q17" s="6">
        <f t="shared" si="1"/>
        <v>4</v>
      </c>
      <c r="R17" s="5">
        <f t="shared" si="2"/>
        <v>41</v>
      </c>
    </row>
    <row r="18" spans="3:18" x14ac:dyDescent="0.3">
      <c r="C18" s="34" t="s">
        <v>126</v>
      </c>
      <c r="D18" s="34">
        <v>23100047</v>
      </c>
      <c r="E18" s="35">
        <v>80</v>
      </c>
      <c r="F18" s="2">
        <v>9</v>
      </c>
      <c r="G18" s="9">
        <f t="shared" si="0"/>
        <v>11.688311688311687</v>
      </c>
      <c r="P18" s="8">
        <v>67.5</v>
      </c>
      <c r="Q18" s="6">
        <f t="shared" si="1"/>
        <v>2</v>
      </c>
      <c r="R18" s="5">
        <f t="shared" si="2"/>
        <v>43</v>
      </c>
    </row>
    <row r="19" spans="3:18" ht="17.45" customHeight="1" x14ac:dyDescent="0.3">
      <c r="C19" s="34" t="s">
        <v>125</v>
      </c>
      <c r="D19" s="34">
        <v>23100049</v>
      </c>
      <c r="E19" s="35">
        <v>80</v>
      </c>
      <c r="F19" s="2">
        <v>9</v>
      </c>
      <c r="G19" s="9">
        <f t="shared" si="0"/>
        <v>11.688311688311687</v>
      </c>
      <c r="P19" s="8">
        <v>65</v>
      </c>
      <c r="Q19" s="6">
        <f t="shared" si="1"/>
        <v>0</v>
      </c>
      <c r="R19" s="5">
        <f t="shared" si="2"/>
        <v>43</v>
      </c>
    </row>
    <row r="20" spans="3:18" ht="17.45" customHeight="1" x14ac:dyDescent="0.3">
      <c r="C20" s="34" t="s">
        <v>88</v>
      </c>
      <c r="D20" s="34">
        <v>23100062</v>
      </c>
      <c r="E20" s="35">
        <v>80</v>
      </c>
      <c r="F20" s="2">
        <v>9</v>
      </c>
      <c r="G20" s="9">
        <f t="shared" si="0"/>
        <v>11.688311688311687</v>
      </c>
      <c r="P20" s="7">
        <v>62.5</v>
      </c>
      <c r="Q20" s="6">
        <f t="shared" si="1"/>
        <v>4</v>
      </c>
      <c r="R20" s="5">
        <f t="shared" si="2"/>
        <v>47</v>
      </c>
    </row>
    <row r="21" spans="3:18" x14ac:dyDescent="0.3">
      <c r="C21" s="34" t="s">
        <v>71</v>
      </c>
      <c r="D21" s="34">
        <v>23100070</v>
      </c>
      <c r="E21" s="35">
        <v>80</v>
      </c>
      <c r="F21" s="2">
        <v>9</v>
      </c>
      <c r="G21" s="9">
        <f t="shared" si="0"/>
        <v>11.688311688311687</v>
      </c>
      <c r="P21" s="8">
        <v>60</v>
      </c>
      <c r="Q21" s="6">
        <f t="shared" si="1"/>
        <v>2</v>
      </c>
      <c r="R21" s="5">
        <f t="shared" si="2"/>
        <v>49</v>
      </c>
    </row>
    <row r="22" spans="3:18" x14ac:dyDescent="0.3">
      <c r="C22" s="34" t="s">
        <v>121</v>
      </c>
      <c r="D22" s="34">
        <v>23100075</v>
      </c>
      <c r="E22" s="35">
        <v>80</v>
      </c>
      <c r="F22" s="2">
        <v>9</v>
      </c>
      <c r="G22" s="9">
        <f t="shared" si="0"/>
        <v>11.688311688311687</v>
      </c>
      <c r="P22" s="8">
        <v>57.5</v>
      </c>
      <c r="Q22" s="6">
        <f t="shared" si="1"/>
        <v>4</v>
      </c>
      <c r="R22" s="5">
        <f t="shared" si="2"/>
        <v>53</v>
      </c>
    </row>
    <row r="23" spans="3:18" x14ac:dyDescent="0.3">
      <c r="C23" s="34" t="s">
        <v>60</v>
      </c>
      <c r="D23" s="34">
        <v>23100008</v>
      </c>
      <c r="E23" s="35">
        <v>77.5</v>
      </c>
      <c r="F23" s="2">
        <v>19</v>
      </c>
      <c r="G23" s="9">
        <f t="shared" si="0"/>
        <v>24.675324675324674</v>
      </c>
      <c r="P23" s="7">
        <v>55</v>
      </c>
      <c r="Q23" s="6">
        <f t="shared" si="1"/>
        <v>3</v>
      </c>
      <c r="R23" s="5">
        <f t="shared" si="2"/>
        <v>56</v>
      </c>
    </row>
    <row r="24" spans="3:18" x14ac:dyDescent="0.3">
      <c r="C24" s="34" t="s">
        <v>92</v>
      </c>
      <c r="D24" s="34">
        <v>23100024</v>
      </c>
      <c r="E24" s="35">
        <v>77.5</v>
      </c>
      <c r="F24" s="2">
        <v>19</v>
      </c>
      <c r="G24" s="9">
        <f t="shared" si="0"/>
        <v>24.675324675324674</v>
      </c>
      <c r="P24" s="8">
        <v>52.5</v>
      </c>
      <c r="Q24" s="6">
        <f t="shared" si="1"/>
        <v>1</v>
      </c>
      <c r="R24" s="5">
        <f t="shared" si="2"/>
        <v>57</v>
      </c>
    </row>
    <row r="25" spans="3:18" x14ac:dyDescent="0.3">
      <c r="C25" s="34" t="s">
        <v>133</v>
      </c>
      <c r="D25" s="34">
        <v>23100057</v>
      </c>
      <c r="E25" s="35">
        <v>77.5</v>
      </c>
      <c r="F25" s="2">
        <v>19</v>
      </c>
      <c r="G25" s="9">
        <f t="shared" si="0"/>
        <v>24.675324675324674</v>
      </c>
      <c r="P25" s="8">
        <v>50</v>
      </c>
      <c r="Q25" s="6">
        <f t="shared" si="1"/>
        <v>0</v>
      </c>
      <c r="R25" s="5">
        <f t="shared" si="2"/>
        <v>57</v>
      </c>
    </row>
    <row r="26" spans="3:18" x14ac:dyDescent="0.3">
      <c r="C26" s="34" t="s">
        <v>101</v>
      </c>
      <c r="D26" s="34">
        <v>23100086</v>
      </c>
      <c r="E26" s="35">
        <v>77.5</v>
      </c>
      <c r="F26" s="2">
        <v>19</v>
      </c>
      <c r="G26" s="9">
        <f t="shared" si="0"/>
        <v>24.675324675324674</v>
      </c>
      <c r="P26" s="7">
        <v>47.5</v>
      </c>
      <c r="Q26" s="6">
        <f t="shared" si="1"/>
        <v>0</v>
      </c>
      <c r="R26" s="5">
        <f t="shared" si="2"/>
        <v>57</v>
      </c>
    </row>
    <row r="27" spans="3:18" x14ac:dyDescent="0.3">
      <c r="C27" s="34" t="s">
        <v>86</v>
      </c>
      <c r="D27" s="34">
        <v>23100098</v>
      </c>
      <c r="E27" s="35">
        <v>77.5</v>
      </c>
      <c r="F27" s="2">
        <v>19</v>
      </c>
      <c r="G27" s="9">
        <f t="shared" si="0"/>
        <v>24.675324675324674</v>
      </c>
      <c r="P27" s="8">
        <v>45</v>
      </c>
      <c r="Q27" s="6">
        <f t="shared" si="1"/>
        <v>3</v>
      </c>
      <c r="R27" s="5">
        <f t="shared" si="2"/>
        <v>60</v>
      </c>
    </row>
    <row r="28" spans="3:18" x14ac:dyDescent="0.3">
      <c r="C28" s="34" t="s">
        <v>56</v>
      </c>
      <c r="D28" s="34">
        <v>23100001</v>
      </c>
      <c r="E28" s="35">
        <v>75</v>
      </c>
      <c r="F28" s="2">
        <v>24</v>
      </c>
      <c r="G28" s="9">
        <f t="shared" si="0"/>
        <v>31.168831168831169</v>
      </c>
      <c r="P28" s="8">
        <v>42.5</v>
      </c>
      <c r="Q28" s="6">
        <f t="shared" si="1"/>
        <v>3</v>
      </c>
      <c r="R28" s="5">
        <f t="shared" si="2"/>
        <v>63</v>
      </c>
    </row>
    <row r="29" spans="3:18" ht="17.45" customHeight="1" x14ac:dyDescent="0.3">
      <c r="C29" s="34" t="s">
        <v>111</v>
      </c>
      <c r="D29" s="34">
        <v>23100011</v>
      </c>
      <c r="E29" s="35">
        <v>75</v>
      </c>
      <c r="F29" s="2">
        <v>24</v>
      </c>
      <c r="G29" s="9">
        <f t="shared" si="0"/>
        <v>31.168831168831169</v>
      </c>
      <c r="P29" s="7">
        <v>40</v>
      </c>
      <c r="Q29" s="6">
        <f t="shared" si="1"/>
        <v>3</v>
      </c>
      <c r="R29" s="5">
        <f t="shared" si="2"/>
        <v>66</v>
      </c>
    </row>
    <row r="30" spans="3:18" x14ac:dyDescent="0.3">
      <c r="C30" s="34" t="s">
        <v>95</v>
      </c>
      <c r="D30" s="34">
        <v>23100018</v>
      </c>
      <c r="E30" s="35">
        <v>75</v>
      </c>
      <c r="F30" s="2">
        <v>24</v>
      </c>
      <c r="G30" s="9">
        <f t="shared" si="0"/>
        <v>31.168831168831169</v>
      </c>
      <c r="P30" s="8">
        <v>37.5</v>
      </c>
      <c r="Q30" s="6">
        <f t="shared" si="1"/>
        <v>1</v>
      </c>
      <c r="R30" s="5">
        <f t="shared" si="2"/>
        <v>67</v>
      </c>
    </row>
    <row r="31" spans="3:18" x14ac:dyDescent="0.3">
      <c r="C31" s="34" t="s">
        <v>129</v>
      </c>
      <c r="D31" s="34">
        <v>23100055</v>
      </c>
      <c r="E31" s="35">
        <v>75</v>
      </c>
      <c r="F31" s="2">
        <v>24</v>
      </c>
      <c r="G31" s="9">
        <f t="shared" si="0"/>
        <v>31.168831168831169</v>
      </c>
      <c r="P31" s="8">
        <v>35</v>
      </c>
      <c r="Q31" s="6">
        <f t="shared" si="1"/>
        <v>1</v>
      </c>
      <c r="R31" s="5">
        <f t="shared" si="2"/>
        <v>68</v>
      </c>
    </row>
    <row r="32" spans="3:18" ht="17.45" customHeight="1" x14ac:dyDescent="0.3">
      <c r="C32" s="34" t="s">
        <v>127</v>
      </c>
      <c r="D32" s="34">
        <v>23100065</v>
      </c>
      <c r="E32" s="35">
        <v>75</v>
      </c>
      <c r="F32" s="2">
        <v>24</v>
      </c>
      <c r="G32" s="9">
        <f t="shared" si="0"/>
        <v>31.168831168831169</v>
      </c>
      <c r="P32" s="7">
        <v>32.5</v>
      </c>
      <c r="Q32" s="6">
        <f t="shared" si="1"/>
        <v>1</v>
      </c>
      <c r="R32" s="5">
        <f t="shared" si="2"/>
        <v>69</v>
      </c>
    </row>
    <row r="33" spans="3:18" ht="17.45" customHeight="1" x14ac:dyDescent="0.3">
      <c r="C33" s="34" t="s">
        <v>41</v>
      </c>
      <c r="D33" s="34">
        <v>23100067</v>
      </c>
      <c r="E33" s="35">
        <v>75</v>
      </c>
      <c r="F33" s="2">
        <v>24</v>
      </c>
      <c r="G33" s="9">
        <f t="shared" si="0"/>
        <v>31.168831168831169</v>
      </c>
      <c r="P33" s="8">
        <v>30</v>
      </c>
      <c r="Q33" s="6">
        <f t="shared" si="1"/>
        <v>1</v>
      </c>
      <c r="R33" s="5">
        <f t="shared" si="2"/>
        <v>70</v>
      </c>
    </row>
    <row r="34" spans="3:18" x14ac:dyDescent="0.3">
      <c r="C34" s="34" t="s">
        <v>117</v>
      </c>
      <c r="D34" s="34">
        <v>23100073</v>
      </c>
      <c r="E34" s="35">
        <v>75</v>
      </c>
      <c r="F34" s="2">
        <v>24</v>
      </c>
      <c r="G34" s="9">
        <f t="shared" si="0"/>
        <v>31.168831168831169</v>
      </c>
      <c r="P34" s="8">
        <v>27.5</v>
      </c>
      <c r="Q34" s="6">
        <f t="shared" si="1"/>
        <v>1</v>
      </c>
      <c r="R34" s="5">
        <f t="shared" si="2"/>
        <v>71</v>
      </c>
    </row>
    <row r="35" spans="3:18" ht="17.45" customHeight="1" x14ac:dyDescent="0.3">
      <c r="C35" s="34" t="s">
        <v>48</v>
      </c>
      <c r="D35" s="34">
        <v>23100041</v>
      </c>
      <c r="E35" s="35">
        <v>72.5</v>
      </c>
      <c r="F35" s="2">
        <v>31</v>
      </c>
      <c r="G35" s="9">
        <f t="shared" si="0"/>
        <v>40.259740259740262</v>
      </c>
      <c r="P35" s="7">
        <v>25</v>
      </c>
      <c r="Q35" s="6">
        <f t="shared" si="1"/>
        <v>0</v>
      </c>
      <c r="R35" s="5">
        <f t="shared" si="2"/>
        <v>71</v>
      </c>
    </row>
    <row r="36" spans="3:18" x14ac:dyDescent="0.3">
      <c r="C36" s="34" t="s">
        <v>55</v>
      </c>
      <c r="D36" s="34">
        <v>23100050</v>
      </c>
      <c r="E36" s="35">
        <v>72.5</v>
      </c>
      <c r="F36" s="2">
        <v>31</v>
      </c>
      <c r="G36" s="9">
        <f t="shared" si="0"/>
        <v>40.259740259740262</v>
      </c>
      <c r="P36" s="8">
        <v>22.5</v>
      </c>
      <c r="Q36" s="6">
        <f t="shared" si="1"/>
        <v>0</v>
      </c>
      <c r="R36" s="5">
        <f t="shared" si="2"/>
        <v>71</v>
      </c>
    </row>
    <row r="37" spans="3:18" x14ac:dyDescent="0.3">
      <c r="C37" s="34" t="s">
        <v>57</v>
      </c>
      <c r="D37" s="34">
        <v>23100052</v>
      </c>
      <c r="E37" s="35">
        <v>72.5</v>
      </c>
      <c r="F37" s="2">
        <v>31</v>
      </c>
      <c r="G37" s="9">
        <f t="shared" si="0"/>
        <v>40.259740259740262</v>
      </c>
      <c r="P37" s="8">
        <v>20</v>
      </c>
      <c r="Q37" s="6">
        <f t="shared" si="1"/>
        <v>0</v>
      </c>
      <c r="R37" s="5">
        <f t="shared" si="2"/>
        <v>71</v>
      </c>
    </row>
    <row r="38" spans="3:18" ht="17.45" customHeight="1" x14ac:dyDescent="0.3">
      <c r="C38" s="34" t="s">
        <v>54</v>
      </c>
      <c r="D38" s="34">
        <v>23100085</v>
      </c>
      <c r="E38" s="35">
        <v>72.5</v>
      </c>
      <c r="F38" s="2">
        <v>31</v>
      </c>
      <c r="G38" s="9">
        <f t="shared" si="0"/>
        <v>40.259740259740262</v>
      </c>
      <c r="P38" s="7">
        <v>17.5</v>
      </c>
      <c r="Q38" s="6">
        <f t="shared" si="1"/>
        <v>0</v>
      </c>
      <c r="R38" s="5">
        <f t="shared" si="2"/>
        <v>71</v>
      </c>
    </row>
    <row r="39" spans="3:18" ht="17.45" customHeight="1" x14ac:dyDescent="0.3">
      <c r="C39" s="34" t="s">
        <v>67</v>
      </c>
      <c r="D39" s="34">
        <v>23100087</v>
      </c>
      <c r="E39" s="35">
        <v>72.5</v>
      </c>
      <c r="F39" s="2">
        <v>31</v>
      </c>
      <c r="G39" s="9">
        <f t="shared" si="0"/>
        <v>40.259740259740262</v>
      </c>
      <c r="P39" s="8">
        <v>15</v>
      </c>
      <c r="Q39" s="6">
        <f t="shared" si="1"/>
        <v>0</v>
      </c>
      <c r="R39" s="5">
        <f t="shared" si="2"/>
        <v>71</v>
      </c>
    </row>
    <row r="40" spans="3:18" x14ac:dyDescent="0.3">
      <c r="C40" s="34" t="s">
        <v>130</v>
      </c>
      <c r="D40" s="34">
        <v>23100093</v>
      </c>
      <c r="E40" s="35">
        <v>72.5</v>
      </c>
      <c r="F40" s="2">
        <v>31</v>
      </c>
      <c r="G40" s="9">
        <f t="shared" si="0"/>
        <v>40.259740259740262</v>
      </c>
      <c r="P40" s="8">
        <v>12.5</v>
      </c>
      <c r="Q40" s="6">
        <f t="shared" si="1"/>
        <v>0</v>
      </c>
      <c r="R40" s="5">
        <f t="shared" si="2"/>
        <v>71</v>
      </c>
    </row>
    <row r="41" spans="3:18" ht="17.45" customHeight="1" x14ac:dyDescent="0.3">
      <c r="C41" s="34" t="s">
        <v>44</v>
      </c>
      <c r="D41" s="34">
        <v>23100102</v>
      </c>
      <c r="E41" s="35">
        <v>72.5</v>
      </c>
      <c r="F41" s="2">
        <v>31</v>
      </c>
      <c r="G41" s="9">
        <f t="shared" si="0"/>
        <v>40.259740259740262</v>
      </c>
      <c r="P41" s="7">
        <v>10</v>
      </c>
      <c r="Q41" s="6">
        <f t="shared" si="1"/>
        <v>0</v>
      </c>
      <c r="R41" s="5">
        <f t="shared" si="2"/>
        <v>71</v>
      </c>
    </row>
    <row r="42" spans="3:18" x14ac:dyDescent="0.3">
      <c r="C42" s="34" t="s">
        <v>50</v>
      </c>
      <c r="D42" s="34">
        <v>23100016</v>
      </c>
      <c r="E42" s="35">
        <v>70</v>
      </c>
      <c r="F42" s="2">
        <v>38</v>
      </c>
      <c r="G42" s="9">
        <f t="shared" si="0"/>
        <v>49.350649350649348</v>
      </c>
      <c r="P42" s="8">
        <v>7.5</v>
      </c>
      <c r="Q42" s="6">
        <f t="shared" si="1"/>
        <v>0</v>
      </c>
      <c r="R42" s="5">
        <f t="shared" si="2"/>
        <v>71</v>
      </c>
    </row>
    <row r="43" spans="3:18" x14ac:dyDescent="0.3">
      <c r="C43" s="34" t="s">
        <v>136</v>
      </c>
      <c r="D43" s="34">
        <v>23100089</v>
      </c>
      <c r="E43" s="35">
        <v>70</v>
      </c>
      <c r="F43" s="2">
        <v>38</v>
      </c>
      <c r="G43" s="9">
        <f t="shared" si="0"/>
        <v>49.350649350649348</v>
      </c>
      <c r="P43" s="8">
        <v>5</v>
      </c>
      <c r="Q43" s="6">
        <f t="shared" si="1"/>
        <v>0</v>
      </c>
      <c r="R43" s="5">
        <f t="shared" si="2"/>
        <v>71</v>
      </c>
    </row>
    <row r="44" spans="3:18" ht="17.45" customHeight="1" x14ac:dyDescent="0.3">
      <c r="C44" s="34" t="s">
        <v>42</v>
      </c>
      <c r="D44" s="34">
        <v>23100096</v>
      </c>
      <c r="E44" s="35">
        <v>70</v>
      </c>
      <c r="F44" s="2">
        <v>38</v>
      </c>
      <c r="G44" s="9">
        <f t="shared" si="0"/>
        <v>49.350649350649348</v>
      </c>
      <c r="P44" s="7">
        <v>2.5</v>
      </c>
      <c r="Q44" s="6">
        <f t="shared" si="1"/>
        <v>0</v>
      </c>
      <c r="R44" s="5">
        <f t="shared" si="2"/>
        <v>71</v>
      </c>
    </row>
    <row r="45" spans="3:18" x14ac:dyDescent="0.3">
      <c r="C45" s="34" t="s">
        <v>45</v>
      </c>
      <c r="D45" s="34">
        <v>23100100</v>
      </c>
      <c r="E45" s="35">
        <v>70</v>
      </c>
      <c r="F45" s="2">
        <v>38</v>
      </c>
      <c r="G45" s="9">
        <f t="shared" si="0"/>
        <v>49.350649350649348</v>
      </c>
      <c r="P45" s="8">
        <v>0</v>
      </c>
      <c r="Q45" s="6">
        <f t="shared" si="1"/>
        <v>50</v>
      </c>
      <c r="R45" s="5">
        <f t="shared" si="2"/>
        <v>121</v>
      </c>
    </row>
    <row r="46" spans="3:18" ht="17.45" customHeight="1" x14ac:dyDescent="0.3">
      <c r="C46" s="34" t="s">
        <v>69</v>
      </c>
      <c r="D46" s="34">
        <v>23100058</v>
      </c>
      <c r="E46" s="35">
        <v>67.5</v>
      </c>
      <c r="F46" s="2">
        <v>42</v>
      </c>
      <c r="G46" s="9">
        <f t="shared" si="0"/>
        <v>54.54545454545454</v>
      </c>
    </row>
    <row r="47" spans="3:18" x14ac:dyDescent="0.3">
      <c r="C47" s="34" t="s">
        <v>120</v>
      </c>
      <c r="D47" s="34">
        <v>23100074</v>
      </c>
      <c r="E47" s="35">
        <v>67.5</v>
      </c>
      <c r="F47" s="2">
        <v>42</v>
      </c>
      <c r="G47" s="9">
        <f t="shared" si="0"/>
        <v>54.54545454545454</v>
      </c>
      <c r="P47" s="3" t="s">
        <v>4</v>
      </c>
      <c r="Q47" s="16">
        <v>108</v>
      </c>
      <c r="R47" s="1" t="s">
        <v>3</v>
      </c>
    </row>
    <row r="48" spans="3:18" x14ac:dyDescent="0.3">
      <c r="C48" s="34" t="s">
        <v>98</v>
      </c>
      <c r="D48" s="34">
        <v>23100002</v>
      </c>
      <c r="E48" s="35">
        <v>62.5</v>
      </c>
      <c r="F48" s="2">
        <v>44</v>
      </c>
      <c r="G48" s="9">
        <f t="shared" si="0"/>
        <v>57.142857142857139</v>
      </c>
      <c r="P48" s="3" t="s">
        <v>2</v>
      </c>
      <c r="Q48" s="20">
        <v>66.056338028169009</v>
      </c>
      <c r="R48" s="1" t="s">
        <v>0</v>
      </c>
    </row>
    <row r="49" spans="3:18" ht="17.45" customHeight="1" x14ac:dyDescent="0.3">
      <c r="C49" s="34" t="s">
        <v>51</v>
      </c>
      <c r="D49" s="34">
        <v>23100035</v>
      </c>
      <c r="E49" s="35">
        <v>62.5</v>
      </c>
      <c r="F49" s="2">
        <v>44</v>
      </c>
      <c r="G49" s="9">
        <f t="shared" si="0"/>
        <v>57.142857142857139</v>
      </c>
      <c r="P49" s="3" t="s">
        <v>1</v>
      </c>
      <c r="Q49" s="32">
        <v>95</v>
      </c>
      <c r="R49" s="1" t="s">
        <v>0</v>
      </c>
    </row>
    <row r="50" spans="3:18" ht="17.45" customHeight="1" x14ac:dyDescent="0.3">
      <c r="C50" s="34" t="s">
        <v>132</v>
      </c>
      <c r="D50" s="34">
        <v>23100053</v>
      </c>
      <c r="E50" s="35">
        <v>62.5</v>
      </c>
      <c r="F50" s="2">
        <v>44</v>
      </c>
      <c r="G50" s="9">
        <f t="shared" si="0"/>
        <v>57.142857142857139</v>
      </c>
    </row>
    <row r="51" spans="3:18" x14ac:dyDescent="0.3">
      <c r="C51" s="34" t="s">
        <v>135</v>
      </c>
      <c r="D51" s="34">
        <v>23100090</v>
      </c>
      <c r="E51" s="35">
        <v>62.5</v>
      </c>
      <c r="F51" s="2">
        <v>44</v>
      </c>
      <c r="G51" s="9">
        <f t="shared" si="0"/>
        <v>57.142857142857139</v>
      </c>
    </row>
    <row r="52" spans="3:18" x14ac:dyDescent="0.3">
      <c r="C52" s="34" t="s">
        <v>131</v>
      </c>
      <c r="D52" s="34">
        <v>23100063</v>
      </c>
      <c r="E52" s="35">
        <v>60</v>
      </c>
      <c r="F52" s="2">
        <v>48</v>
      </c>
      <c r="G52" s="9">
        <f t="shared" si="0"/>
        <v>62.337662337662337</v>
      </c>
    </row>
    <row r="53" spans="3:18" ht="17.45" customHeight="1" x14ac:dyDescent="0.3">
      <c r="C53" s="34" t="s">
        <v>47</v>
      </c>
      <c r="D53" s="34">
        <v>23100082</v>
      </c>
      <c r="E53" s="35">
        <v>60</v>
      </c>
      <c r="F53" s="2">
        <v>48</v>
      </c>
      <c r="G53" s="9">
        <f t="shared" si="0"/>
        <v>62.337662337662337</v>
      </c>
    </row>
    <row r="54" spans="3:18" ht="17.45" customHeight="1" x14ac:dyDescent="0.3">
      <c r="C54" s="34" t="s">
        <v>89</v>
      </c>
      <c r="D54" s="34">
        <v>23100014</v>
      </c>
      <c r="E54" s="35">
        <v>57.5</v>
      </c>
      <c r="F54" s="2">
        <v>50</v>
      </c>
      <c r="G54" s="9">
        <f t="shared" si="0"/>
        <v>64.935064935064929</v>
      </c>
    </row>
    <row r="55" spans="3:18" x14ac:dyDescent="0.3">
      <c r="C55" s="34" t="s">
        <v>141</v>
      </c>
      <c r="D55" s="34">
        <v>23100054</v>
      </c>
      <c r="E55" s="35">
        <v>57.5</v>
      </c>
      <c r="F55" s="2">
        <v>50</v>
      </c>
      <c r="G55" s="9">
        <f t="shared" si="0"/>
        <v>64.935064935064929</v>
      </c>
    </row>
    <row r="56" spans="3:18" x14ac:dyDescent="0.3">
      <c r="C56" s="34" t="s">
        <v>134</v>
      </c>
      <c r="D56" s="34">
        <v>23100088</v>
      </c>
      <c r="E56" s="35">
        <v>57.5</v>
      </c>
      <c r="F56" s="2">
        <v>50</v>
      </c>
      <c r="G56" s="9">
        <f t="shared" si="0"/>
        <v>64.935064935064929</v>
      </c>
    </row>
    <row r="57" spans="3:18" ht="17.45" customHeight="1" x14ac:dyDescent="0.3">
      <c r="C57" s="34" t="s">
        <v>138</v>
      </c>
      <c r="D57" s="34">
        <v>23100107</v>
      </c>
      <c r="E57" s="35">
        <v>57.5</v>
      </c>
      <c r="F57" s="2">
        <v>50</v>
      </c>
      <c r="G57" s="9">
        <f t="shared" si="0"/>
        <v>64.935064935064929</v>
      </c>
    </row>
    <row r="58" spans="3:18" ht="17.45" customHeight="1" x14ac:dyDescent="0.3">
      <c r="C58" s="34" t="s">
        <v>75</v>
      </c>
      <c r="D58" s="34">
        <v>23100025</v>
      </c>
      <c r="E58" s="35">
        <v>55</v>
      </c>
      <c r="F58" s="2">
        <v>54</v>
      </c>
      <c r="G58" s="9">
        <f t="shared" si="0"/>
        <v>70.129870129870127</v>
      </c>
    </row>
    <row r="59" spans="3:18" ht="17.45" customHeight="1" x14ac:dyDescent="0.3">
      <c r="C59" s="34" t="s">
        <v>137</v>
      </c>
      <c r="D59" s="34">
        <v>23100036</v>
      </c>
      <c r="E59" s="35">
        <v>55</v>
      </c>
      <c r="F59" s="2">
        <v>54</v>
      </c>
      <c r="G59" s="9">
        <f t="shared" si="0"/>
        <v>70.129870129870127</v>
      </c>
    </row>
    <row r="60" spans="3:18" x14ac:dyDescent="0.3">
      <c r="C60" s="34" t="s">
        <v>114</v>
      </c>
      <c r="D60" s="34">
        <v>23100061</v>
      </c>
      <c r="E60" s="35">
        <v>55</v>
      </c>
      <c r="F60" s="2">
        <v>54</v>
      </c>
      <c r="G60" s="9">
        <f t="shared" si="0"/>
        <v>70.129870129870127</v>
      </c>
    </row>
    <row r="61" spans="3:18" ht="17.45" customHeight="1" x14ac:dyDescent="0.3">
      <c r="C61" s="34" t="s">
        <v>66</v>
      </c>
      <c r="D61" s="34">
        <v>23100015</v>
      </c>
      <c r="E61" s="35">
        <v>52.5</v>
      </c>
      <c r="F61" s="2">
        <v>57</v>
      </c>
      <c r="G61" s="9">
        <f t="shared" si="0"/>
        <v>74.025974025974023</v>
      </c>
    </row>
    <row r="62" spans="3:18" ht="17.45" customHeight="1" x14ac:dyDescent="0.3">
      <c r="C62" s="34" t="s">
        <v>139</v>
      </c>
      <c r="D62" s="34">
        <v>23100044</v>
      </c>
      <c r="E62" s="35">
        <v>45</v>
      </c>
      <c r="F62" s="2">
        <v>58</v>
      </c>
      <c r="G62" s="9">
        <f t="shared" si="0"/>
        <v>75.324675324675326</v>
      </c>
    </row>
    <row r="63" spans="3:18" x14ac:dyDescent="0.3">
      <c r="C63" s="34" t="s">
        <v>116</v>
      </c>
      <c r="D63" s="34">
        <v>23100045</v>
      </c>
      <c r="E63" s="35">
        <v>45</v>
      </c>
      <c r="F63" s="2">
        <v>58</v>
      </c>
      <c r="G63" s="9">
        <f t="shared" si="0"/>
        <v>75.324675324675326</v>
      </c>
    </row>
    <row r="64" spans="3:18" ht="17.45" customHeight="1" x14ac:dyDescent="0.3">
      <c r="C64" s="34" t="s">
        <v>144</v>
      </c>
      <c r="D64" s="34">
        <v>23100101</v>
      </c>
      <c r="E64" s="35">
        <v>45</v>
      </c>
      <c r="F64" s="2">
        <v>58</v>
      </c>
      <c r="G64" s="9">
        <f t="shared" si="0"/>
        <v>75.324675324675326</v>
      </c>
    </row>
    <row r="65" spans="3:7" x14ac:dyDescent="0.3">
      <c r="C65" s="34" t="s">
        <v>119</v>
      </c>
      <c r="D65" s="34">
        <v>23100068</v>
      </c>
      <c r="E65" s="35">
        <v>42.5</v>
      </c>
      <c r="F65" s="2">
        <v>61</v>
      </c>
      <c r="G65" s="9">
        <f t="shared" si="0"/>
        <v>79.220779220779221</v>
      </c>
    </row>
    <row r="66" spans="3:7" ht="17.45" customHeight="1" x14ac:dyDescent="0.3">
      <c r="C66" s="34" t="s">
        <v>122</v>
      </c>
      <c r="D66" s="34">
        <v>23100076</v>
      </c>
      <c r="E66" s="35">
        <v>42.5</v>
      </c>
      <c r="F66" s="2">
        <v>61</v>
      </c>
      <c r="G66" s="9">
        <f t="shared" si="0"/>
        <v>79.220779220779221</v>
      </c>
    </row>
    <row r="67" spans="3:7" x14ac:dyDescent="0.3">
      <c r="C67" s="34" t="s">
        <v>146</v>
      </c>
      <c r="D67" s="34">
        <v>23100108</v>
      </c>
      <c r="E67" s="35">
        <v>42.5</v>
      </c>
      <c r="F67" s="2">
        <v>61</v>
      </c>
      <c r="G67" s="9">
        <f t="shared" si="0"/>
        <v>79.220779220779221</v>
      </c>
    </row>
    <row r="68" spans="3:7" x14ac:dyDescent="0.3">
      <c r="C68" s="34" t="s">
        <v>65</v>
      </c>
      <c r="D68" s="34">
        <v>23100040</v>
      </c>
      <c r="E68" s="35">
        <v>40</v>
      </c>
      <c r="F68" s="2">
        <v>64</v>
      </c>
      <c r="G68" s="9">
        <f t="shared" si="0"/>
        <v>83.116883116883116</v>
      </c>
    </row>
    <row r="69" spans="3:7" ht="17.45" customHeight="1" x14ac:dyDescent="0.3">
      <c r="C69" s="34" t="s">
        <v>62</v>
      </c>
      <c r="D69" s="34">
        <v>23100043</v>
      </c>
      <c r="E69" s="35">
        <v>40</v>
      </c>
      <c r="F69" s="2">
        <v>64</v>
      </c>
      <c r="G69" s="9">
        <f t="shared" si="0"/>
        <v>83.116883116883116</v>
      </c>
    </row>
    <row r="70" spans="3:7" x14ac:dyDescent="0.3">
      <c r="C70" s="34" t="s">
        <v>143</v>
      </c>
      <c r="D70" s="34">
        <v>23100091</v>
      </c>
      <c r="E70" s="35">
        <v>40</v>
      </c>
      <c r="F70" s="2">
        <v>64</v>
      </c>
      <c r="G70" s="9">
        <f t="shared" ref="G70:G73" si="3">F70/77*100</f>
        <v>83.116883116883116</v>
      </c>
    </row>
    <row r="71" spans="3:7" x14ac:dyDescent="0.3">
      <c r="C71" s="34" t="s">
        <v>97</v>
      </c>
      <c r="D71" s="34">
        <v>23100005</v>
      </c>
      <c r="E71" s="35">
        <v>37.5</v>
      </c>
      <c r="F71" s="2">
        <v>67</v>
      </c>
      <c r="G71" s="9">
        <f t="shared" si="3"/>
        <v>87.012987012987011</v>
      </c>
    </row>
    <row r="72" spans="3:7" x14ac:dyDescent="0.3">
      <c r="C72" s="34" t="s">
        <v>64</v>
      </c>
      <c r="D72" s="34">
        <v>23100020</v>
      </c>
      <c r="E72" s="35">
        <v>35</v>
      </c>
      <c r="F72" s="2">
        <v>68</v>
      </c>
      <c r="G72" s="9">
        <f t="shared" si="3"/>
        <v>88.311688311688314</v>
      </c>
    </row>
    <row r="73" spans="3:7" x14ac:dyDescent="0.3">
      <c r="C73" s="34" t="s">
        <v>140</v>
      </c>
      <c r="D73" s="34">
        <v>23100103</v>
      </c>
      <c r="E73" s="35">
        <v>32.5</v>
      </c>
      <c r="F73" s="2">
        <v>69</v>
      </c>
      <c r="G73" s="9">
        <f t="shared" si="3"/>
        <v>89.610389610389603</v>
      </c>
    </row>
    <row r="74" spans="3:7" x14ac:dyDescent="0.3">
      <c r="C74" s="34" t="s">
        <v>145</v>
      </c>
      <c r="D74" s="34">
        <v>23100084</v>
      </c>
      <c r="E74" s="36">
        <v>30</v>
      </c>
      <c r="F74" s="2">
        <v>70</v>
      </c>
      <c r="G74" s="9">
        <f>F74/121*100</f>
        <v>57.851239669421481</v>
      </c>
    </row>
    <row r="75" spans="3:7" x14ac:dyDescent="0.3">
      <c r="C75" s="34" t="s">
        <v>142</v>
      </c>
      <c r="D75" s="34">
        <v>23100097</v>
      </c>
      <c r="E75" s="35">
        <v>27.5</v>
      </c>
      <c r="F75" s="2">
        <v>71</v>
      </c>
      <c r="G75" s="9">
        <f>F75/121*100</f>
        <v>58.677685950413228</v>
      </c>
    </row>
    <row r="76" spans="3:7" x14ac:dyDescent="0.3">
      <c r="C76" s="34" t="s">
        <v>77</v>
      </c>
      <c r="D76" s="34">
        <v>23100003</v>
      </c>
      <c r="E76" s="35">
        <v>0</v>
      </c>
      <c r="F76" s="2">
        <v>108</v>
      </c>
      <c r="G76" s="9">
        <f t="shared" ref="G76:G112" si="4">F76/108*100</f>
        <v>100</v>
      </c>
    </row>
    <row r="77" spans="3:7" x14ac:dyDescent="0.3">
      <c r="C77" s="34" t="s">
        <v>83</v>
      </c>
      <c r="D77" s="34">
        <v>23100004</v>
      </c>
      <c r="E77" s="35">
        <v>0</v>
      </c>
      <c r="F77" s="2">
        <v>108</v>
      </c>
      <c r="G77" s="9">
        <f t="shared" si="4"/>
        <v>100</v>
      </c>
    </row>
    <row r="78" spans="3:7" x14ac:dyDescent="0.3">
      <c r="C78" s="34" t="s">
        <v>84</v>
      </c>
      <c r="D78" s="34">
        <v>23100006</v>
      </c>
      <c r="E78" s="35">
        <v>0</v>
      </c>
      <c r="F78" s="2">
        <v>108</v>
      </c>
      <c r="G78" s="9">
        <f t="shared" si="4"/>
        <v>100</v>
      </c>
    </row>
    <row r="79" spans="3:7" x14ac:dyDescent="0.3">
      <c r="C79" s="34" t="s">
        <v>106</v>
      </c>
      <c r="D79" s="34">
        <v>23100007</v>
      </c>
      <c r="E79" s="35">
        <v>0</v>
      </c>
      <c r="F79" s="2">
        <v>108</v>
      </c>
      <c r="G79" s="9">
        <f t="shared" si="4"/>
        <v>100</v>
      </c>
    </row>
    <row r="80" spans="3:7" x14ac:dyDescent="0.3">
      <c r="C80" s="34" t="s">
        <v>90</v>
      </c>
      <c r="D80" s="34">
        <v>23100009</v>
      </c>
      <c r="E80" s="35">
        <v>0</v>
      </c>
      <c r="F80" s="2">
        <v>108</v>
      </c>
      <c r="G80" s="9">
        <f t="shared" si="4"/>
        <v>100</v>
      </c>
    </row>
    <row r="81" spans="3:7" x14ac:dyDescent="0.3">
      <c r="C81" s="34" t="s">
        <v>82</v>
      </c>
      <c r="D81" s="34">
        <v>23100010</v>
      </c>
      <c r="E81" s="35">
        <v>0</v>
      </c>
      <c r="F81" s="2">
        <v>108</v>
      </c>
      <c r="G81" s="9">
        <f t="shared" si="4"/>
        <v>100</v>
      </c>
    </row>
    <row r="82" spans="3:7" x14ac:dyDescent="0.3">
      <c r="C82" s="34" t="s">
        <v>63</v>
      </c>
      <c r="D82" s="34">
        <v>23100012</v>
      </c>
      <c r="E82" s="35">
        <v>0</v>
      </c>
      <c r="F82" s="2">
        <v>108</v>
      </c>
      <c r="G82" s="9">
        <f t="shared" si="4"/>
        <v>100</v>
      </c>
    </row>
    <row r="83" spans="3:7" x14ac:dyDescent="0.3">
      <c r="C83" s="34" t="s">
        <v>59</v>
      </c>
      <c r="D83" s="34">
        <v>23100013</v>
      </c>
      <c r="E83" s="35">
        <v>0</v>
      </c>
      <c r="F83" s="2">
        <v>108</v>
      </c>
      <c r="G83" s="9">
        <f t="shared" si="4"/>
        <v>100</v>
      </c>
    </row>
    <row r="84" spans="3:7" x14ac:dyDescent="0.3">
      <c r="C84" s="34" t="s">
        <v>78</v>
      </c>
      <c r="D84" s="34">
        <v>23100017</v>
      </c>
      <c r="E84" s="35">
        <v>0</v>
      </c>
      <c r="F84" s="2">
        <v>108</v>
      </c>
      <c r="G84" s="9">
        <f t="shared" si="4"/>
        <v>100</v>
      </c>
    </row>
    <row r="85" spans="3:7" x14ac:dyDescent="0.3">
      <c r="C85" s="34" t="s">
        <v>61</v>
      </c>
      <c r="D85" s="34">
        <v>23100019</v>
      </c>
      <c r="E85" s="35">
        <v>0</v>
      </c>
      <c r="F85" s="2">
        <v>108</v>
      </c>
      <c r="G85" s="9">
        <f t="shared" si="4"/>
        <v>100</v>
      </c>
    </row>
    <row r="86" spans="3:7" x14ac:dyDescent="0.3">
      <c r="C86" s="34" t="s">
        <v>76</v>
      </c>
      <c r="D86" s="34">
        <v>23100027</v>
      </c>
      <c r="E86" s="35">
        <v>0</v>
      </c>
      <c r="F86" s="2">
        <v>108</v>
      </c>
      <c r="G86" s="9">
        <f t="shared" si="4"/>
        <v>100</v>
      </c>
    </row>
    <row r="87" spans="3:7" x14ac:dyDescent="0.3">
      <c r="C87" s="34" t="s">
        <v>96</v>
      </c>
      <c r="D87" s="34">
        <v>23100029</v>
      </c>
      <c r="E87" s="35">
        <v>0</v>
      </c>
      <c r="F87" s="2">
        <v>108</v>
      </c>
      <c r="G87" s="9">
        <f t="shared" si="4"/>
        <v>100</v>
      </c>
    </row>
    <row r="88" spans="3:7" x14ac:dyDescent="0.3">
      <c r="C88" s="34" t="s">
        <v>93</v>
      </c>
      <c r="D88" s="34">
        <v>23100030</v>
      </c>
      <c r="E88" s="35">
        <v>0</v>
      </c>
      <c r="F88" s="2">
        <v>108</v>
      </c>
      <c r="G88" s="9">
        <f t="shared" si="4"/>
        <v>100</v>
      </c>
    </row>
    <row r="89" spans="3:7" x14ac:dyDescent="0.3">
      <c r="C89" s="34" t="s">
        <v>52</v>
      </c>
      <c r="D89" s="34">
        <v>23100031</v>
      </c>
      <c r="E89" s="35">
        <v>0</v>
      </c>
      <c r="F89" s="2">
        <v>108</v>
      </c>
      <c r="G89" s="9">
        <f t="shared" si="4"/>
        <v>100</v>
      </c>
    </row>
    <row r="90" spans="3:7" x14ac:dyDescent="0.3">
      <c r="C90" s="34" t="s">
        <v>147</v>
      </c>
      <c r="D90" s="34">
        <v>23100033</v>
      </c>
      <c r="E90" s="35">
        <v>0</v>
      </c>
      <c r="F90" s="2">
        <v>108</v>
      </c>
      <c r="G90" s="9">
        <f t="shared" si="4"/>
        <v>100</v>
      </c>
    </row>
    <row r="91" spans="3:7" x14ac:dyDescent="0.3">
      <c r="C91" s="34" t="s">
        <v>115</v>
      </c>
      <c r="D91" s="34">
        <v>23100034</v>
      </c>
      <c r="E91" s="35">
        <v>0</v>
      </c>
      <c r="F91" s="2">
        <v>108</v>
      </c>
      <c r="G91" s="9">
        <f t="shared" si="4"/>
        <v>100</v>
      </c>
    </row>
    <row r="92" spans="3:7" x14ac:dyDescent="0.3">
      <c r="C92" s="34" t="s">
        <v>79</v>
      </c>
      <c r="D92" s="34">
        <v>23100037</v>
      </c>
      <c r="E92" s="35">
        <v>0</v>
      </c>
      <c r="F92" s="2">
        <v>108</v>
      </c>
      <c r="G92" s="9">
        <f t="shared" si="4"/>
        <v>100</v>
      </c>
    </row>
    <row r="93" spans="3:7" x14ac:dyDescent="0.3">
      <c r="C93" s="34" t="s">
        <v>110</v>
      </c>
      <c r="D93" s="34">
        <v>23100048</v>
      </c>
      <c r="E93" s="35">
        <v>0</v>
      </c>
      <c r="F93" s="2">
        <v>108</v>
      </c>
      <c r="G93" s="9">
        <f t="shared" si="4"/>
        <v>100</v>
      </c>
    </row>
    <row r="94" spans="3:7" x14ac:dyDescent="0.3">
      <c r="C94" s="34" t="s">
        <v>46</v>
      </c>
      <c r="D94" s="34">
        <v>23100051</v>
      </c>
      <c r="E94" s="35">
        <v>0</v>
      </c>
      <c r="F94" s="2">
        <v>108</v>
      </c>
      <c r="G94" s="9">
        <f t="shared" si="4"/>
        <v>100</v>
      </c>
    </row>
    <row r="95" spans="3:7" x14ac:dyDescent="0.3">
      <c r="C95" s="34" t="s">
        <v>148</v>
      </c>
      <c r="D95" s="34">
        <v>23100056</v>
      </c>
      <c r="E95" s="35">
        <v>0</v>
      </c>
      <c r="F95" s="2">
        <v>108</v>
      </c>
      <c r="G95" s="9">
        <f t="shared" si="4"/>
        <v>100</v>
      </c>
    </row>
    <row r="96" spans="3:7" x14ac:dyDescent="0.3">
      <c r="C96" s="34" t="s">
        <v>149</v>
      </c>
      <c r="D96" s="34">
        <v>23100059</v>
      </c>
      <c r="E96" s="35">
        <v>0</v>
      </c>
      <c r="F96" s="2">
        <v>108</v>
      </c>
      <c r="G96" s="9">
        <f t="shared" si="4"/>
        <v>100</v>
      </c>
    </row>
    <row r="97" spans="3:7" x14ac:dyDescent="0.3">
      <c r="C97" s="34" t="s">
        <v>85</v>
      </c>
      <c r="D97" s="34">
        <v>23100060</v>
      </c>
      <c r="E97" s="35">
        <v>0</v>
      </c>
      <c r="F97" s="2">
        <v>108</v>
      </c>
      <c r="G97" s="9">
        <f t="shared" si="4"/>
        <v>100</v>
      </c>
    </row>
    <row r="98" spans="3:7" x14ac:dyDescent="0.3">
      <c r="C98" s="34" t="s">
        <v>108</v>
      </c>
      <c r="D98" s="34">
        <v>23100064</v>
      </c>
      <c r="E98" s="35">
        <v>0</v>
      </c>
      <c r="F98" s="2">
        <v>108</v>
      </c>
      <c r="G98" s="9">
        <f t="shared" si="4"/>
        <v>100</v>
      </c>
    </row>
    <row r="99" spans="3:7" x14ac:dyDescent="0.3">
      <c r="C99" s="34" t="s">
        <v>124</v>
      </c>
      <c r="D99" s="34">
        <v>23100069</v>
      </c>
      <c r="E99" s="35">
        <v>0</v>
      </c>
      <c r="F99" s="2">
        <v>108</v>
      </c>
      <c r="G99" s="9">
        <f t="shared" si="4"/>
        <v>100</v>
      </c>
    </row>
    <row r="100" spans="3:7" x14ac:dyDescent="0.3">
      <c r="C100" s="34" t="s">
        <v>72</v>
      </c>
      <c r="D100" s="34">
        <v>23100071</v>
      </c>
      <c r="E100" s="35">
        <v>0</v>
      </c>
      <c r="F100" s="2">
        <v>108</v>
      </c>
      <c r="G100" s="9">
        <f t="shared" si="4"/>
        <v>100</v>
      </c>
    </row>
    <row r="101" spans="3:7" x14ac:dyDescent="0.3">
      <c r="C101" s="34" t="s">
        <v>70</v>
      </c>
      <c r="D101" s="34">
        <v>23100072</v>
      </c>
      <c r="E101" s="35">
        <v>0</v>
      </c>
      <c r="F101" s="2">
        <v>108</v>
      </c>
      <c r="G101" s="9">
        <f t="shared" si="4"/>
        <v>100</v>
      </c>
    </row>
    <row r="102" spans="3:7" x14ac:dyDescent="0.3">
      <c r="C102" s="34" t="s">
        <v>112</v>
      </c>
      <c r="D102" s="34">
        <v>23100077</v>
      </c>
      <c r="E102" s="35">
        <v>0</v>
      </c>
      <c r="F102" s="2">
        <v>108</v>
      </c>
      <c r="G102" s="9">
        <f t="shared" si="4"/>
        <v>100</v>
      </c>
    </row>
    <row r="103" spans="3:7" x14ac:dyDescent="0.3">
      <c r="C103" s="34" t="s">
        <v>103</v>
      </c>
      <c r="D103" s="34">
        <v>23100078</v>
      </c>
      <c r="E103" s="35">
        <v>0</v>
      </c>
      <c r="F103" s="2">
        <v>108</v>
      </c>
      <c r="G103" s="9">
        <f t="shared" si="4"/>
        <v>100</v>
      </c>
    </row>
    <row r="104" spans="3:7" x14ac:dyDescent="0.3">
      <c r="C104" s="34" t="s">
        <v>150</v>
      </c>
      <c r="D104" s="34">
        <v>23100079</v>
      </c>
      <c r="E104" s="35">
        <v>0</v>
      </c>
      <c r="F104" s="2">
        <v>108</v>
      </c>
      <c r="G104" s="9">
        <f t="shared" si="4"/>
        <v>100</v>
      </c>
    </row>
    <row r="105" spans="3:7" x14ac:dyDescent="0.3">
      <c r="C105" s="34" t="s">
        <v>68</v>
      </c>
      <c r="D105" s="34">
        <v>23100081</v>
      </c>
      <c r="E105" s="35">
        <v>0</v>
      </c>
      <c r="F105" s="2">
        <v>108</v>
      </c>
      <c r="G105" s="9">
        <f t="shared" si="4"/>
        <v>100</v>
      </c>
    </row>
    <row r="106" spans="3:7" x14ac:dyDescent="0.3">
      <c r="C106" s="34" t="s">
        <v>100</v>
      </c>
      <c r="D106" s="34">
        <v>23100083</v>
      </c>
      <c r="E106" s="35">
        <v>0</v>
      </c>
      <c r="F106" s="2">
        <v>108</v>
      </c>
      <c r="G106" s="9">
        <f t="shared" si="4"/>
        <v>100</v>
      </c>
    </row>
    <row r="107" spans="3:7" x14ac:dyDescent="0.3">
      <c r="C107" s="34" t="s">
        <v>73</v>
      </c>
      <c r="D107" s="34">
        <v>23100092</v>
      </c>
      <c r="E107" s="35">
        <v>0</v>
      </c>
      <c r="F107" s="2">
        <v>108</v>
      </c>
      <c r="G107" s="9">
        <f t="shared" si="4"/>
        <v>100</v>
      </c>
    </row>
    <row r="108" spans="3:7" x14ac:dyDescent="0.3">
      <c r="C108" s="34" t="s">
        <v>151</v>
      </c>
      <c r="D108" s="34">
        <v>23100094</v>
      </c>
      <c r="E108" s="35">
        <v>0</v>
      </c>
      <c r="F108" s="2">
        <v>108</v>
      </c>
      <c r="G108" s="9">
        <f t="shared" si="4"/>
        <v>100</v>
      </c>
    </row>
    <row r="109" spans="3:7" x14ac:dyDescent="0.3">
      <c r="C109" s="34" t="s">
        <v>40</v>
      </c>
      <c r="D109" s="34">
        <v>23100099</v>
      </c>
      <c r="E109" s="35">
        <v>0</v>
      </c>
      <c r="F109" s="2">
        <v>108</v>
      </c>
      <c r="G109" s="9">
        <f t="shared" si="4"/>
        <v>100</v>
      </c>
    </row>
    <row r="110" spans="3:7" x14ac:dyDescent="0.3">
      <c r="C110" s="34" t="s">
        <v>152</v>
      </c>
      <c r="D110" s="34">
        <v>23100104</v>
      </c>
      <c r="E110" s="35">
        <v>0</v>
      </c>
      <c r="F110" s="2">
        <v>108</v>
      </c>
      <c r="G110" s="9">
        <f t="shared" si="4"/>
        <v>100</v>
      </c>
    </row>
    <row r="111" spans="3:7" x14ac:dyDescent="0.3">
      <c r="C111" s="34" t="s">
        <v>43</v>
      </c>
      <c r="D111" s="34">
        <v>23100105</v>
      </c>
      <c r="E111" s="35">
        <v>0</v>
      </c>
      <c r="F111" s="2">
        <v>108</v>
      </c>
      <c r="G111" s="9">
        <f t="shared" si="4"/>
        <v>100</v>
      </c>
    </row>
    <row r="112" spans="3:7" x14ac:dyDescent="0.3">
      <c r="C112" s="34" t="s">
        <v>153</v>
      </c>
      <c r="D112" s="34">
        <v>23100106</v>
      </c>
      <c r="E112" s="35">
        <v>0</v>
      </c>
      <c r="F112" s="2">
        <v>108</v>
      </c>
      <c r="G112" s="9">
        <f t="shared" si="4"/>
        <v>100</v>
      </c>
    </row>
    <row r="113" spans="3:7" x14ac:dyDescent="0.3">
      <c r="C113" s="34" t="s">
        <v>105</v>
      </c>
      <c r="D113" s="34">
        <v>23090097</v>
      </c>
      <c r="E113" s="35">
        <v>0</v>
      </c>
      <c r="F113" s="2">
        <v>108</v>
      </c>
      <c r="G113" s="9">
        <f t="shared" ref="G113:G125" si="5">F113/108*100</f>
        <v>100</v>
      </c>
    </row>
    <row r="114" spans="3:7" x14ac:dyDescent="0.3">
      <c r="C114" s="34" t="s">
        <v>106</v>
      </c>
      <c r="D114" s="34">
        <v>23090098</v>
      </c>
      <c r="E114" s="35">
        <v>0</v>
      </c>
      <c r="F114" s="2">
        <v>108</v>
      </c>
      <c r="G114" s="9">
        <f t="shared" si="5"/>
        <v>100</v>
      </c>
    </row>
    <row r="115" spans="3:7" x14ac:dyDescent="0.3">
      <c r="C115" s="34" t="s">
        <v>107</v>
      </c>
      <c r="D115" s="34">
        <v>23090099</v>
      </c>
      <c r="E115" s="35">
        <v>0</v>
      </c>
      <c r="F115" s="2">
        <v>108</v>
      </c>
      <c r="G115" s="9">
        <f t="shared" si="5"/>
        <v>100</v>
      </c>
    </row>
    <row r="116" spans="3:7" x14ac:dyDescent="0.3">
      <c r="C116" s="34" t="s">
        <v>108</v>
      </c>
      <c r="D116" s="34">
        <v>23090100</v>
      </c>
      <c r="E116" s="35">
        <v>0</v>
      </c>
      <c r="F116" s="2">
        <v>108</v>
      </c>
      <c r="G116" s="9">
        <f t="shared" si="5"/>
        <v>100</v>
      </c>
    </row>
    <row r="117" spans="3:7" x14ac:dyDescent="0.3">
      <c r="C117" s="34" t="s">
        <v>109</v>
      </c>
      <c r="D117" s="34">
        <v>23090101</v>
      </c>
      <c r="E117" s="35">
        <v>0</v>
      </c>
      <c r="F117" s="2">
        <v>108</v>
      </c>
      <c r="G117" s="9">
        <f t="shared" si="5"/>
        <v>100</v>
      </c>
    </row>
    <row r="118" spans="3:7" x14ac:dyDescent="0.3">
      <c r="C118" s="34" t="s">
        <v>110</v>
      </c>
      <c r="D118" s="34">
        <v>23090103</v>
      </c>
      <c r="E118" s="35">
        <v>0</v>
      </c>
      <c r="F118" s="2">
        <v>108</v>
      </c>
      <c r="G118" s="9">
        <f t="shared" si="5"/>
        <v>100</v>
      </c>
    </row>
    <row r="119" spans="3:7" x14ac:dyDescent="0.3">
      <c r="C119" s="34" t="s">
        <v>112</v>
      </c>
      <c r="D119" s="34">
        <v>23090105</v>
      </c>
      <c r="E119" s="35">
        <v>0</v>
      </c>
      <c r="F119" s="2">
        <v>108</v>
      </c>
      <c r="G119" s="9">
        <f t="shared" si="5"/>
        <v>100</v>
      </c>
    </row>
    <row r="120" spans="3:7" x14ac:dyDescent="0.3">
      <c r="C120" s="34" t="s">
        <v>114</v>
      </c>
      <c r="D120" s="34">
        <v>23090107</v>
      </c>
      <c r="E120" s="35">
        <v>0</v>
      </c>
      <c r="F120" s="2">
        <v>108</v>
      </c>
      <c r="G120" s="9">
        <f t="shared" si="5"/>
        <v>100</v>
      </c>
    </row>
    <row r="121" spans="3:7" x14ac:dyDescent="0.3">
      <c r="C121" s="34" t="s">
        <v>98</v>
      </c>
      <c r="D121" s="34">
        <v>23090109</v>
      </c>
      <c r="E121" s="35">
        <v>0</v>
      </c>
      <c r="F121" s="2">
        <v>108</v>
      </c>
      <c r="G121" s="9">
        <f t="shared" si="5"/>
        <v>100</v>
      </c>
    </row>
    <row r="122" spans="3:7" x14ac:dyDescent="0.3">
      <c r="C122" s="34" t="s">
        <v>115</v>
      </c>
      <c r="D122" s="34">
        <v>23090110</v>
      </c>
      <c r="E122" s="35">
        <v>0</v>
      </c>
      <c r="F122" s="2">
        <v>108</v>
      </c>
      <c r="G122" s="9">
        <f t="shared" si="5"/>
        <v>100</v>
      </c>
    </row>
    <row r="123" spans="3:7" x14ac:dyDescent="0.3">
      <c r="C123" s="34" t="s">
        <v>116</v>
      </c>
      <c r="D123" s="34">
        <v>23090111</v>
      </c>
      <c r="E123" s="35">
        <v>0</v>
      </c>
      <c r="F123" s="2">
        <v>108</v>
      </c>
      <c r="G123" s="9">
        <f t="shared" si="5"/>
        <v>100</v>
      </c>
    </row>
    <row r="124" spans="3:7" x14ac:dyDescent="0.3">
      <c r="C124" s="34" t="s">
        <v>118</v>
      </c>
      <c r="D124" s="34">
        <v>23090113</v>
      </c>
      <c r="E124" s="35">
        <v>0</v>
      </c>
      <c r="F124" s="2">
        <v>108</v>
      </c>
      <c r="G124" s="9">
        <f t="shared" si="5"/>
        <v>100</v>
      </c>
    </row>
    <row r="125" spans="3:7" x14ac:dyDescent="0.3">
      <c r="C125" s="34" t="s">
        <v>124</v>
      </c>
      <c r="D125" s="34">
        <v>23090119</v>
      </c>
      <c r="E125" s="35">
        <v>0</v>
      </c>
      <c r="F125" s="2">
        <v>108</v>
      </c>
      <c r="G125" s="9">
        <f t="shared" si="5"/>
        <v>100</v>
      </c>
    </row>
  </sheetData>
  <mergeCells count="1">
    <mergeCell ref="C1:T2"/>
  </mergeCells>
  <phoneticPr fontId="3" type="noConversion"/>
  <pageMargins left="1.06" right="2.21" top="1" bottom="1" header="0.5" footer="0.5"/>
  <pageSetup paperSize="9" scale="2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A52BE-872E-47F7-9931-128EB6D83014}">
  <sheetPr>
    <pageSetUpPr fitToPage="1"/>
  </sheetPr>
  <dimension ref="C1:S125"/>
  <sheetViews>
    <sheetView showGridLines="0" topLeftCell="B125" zoomScale="85" zoomScaleNormal="85" workbookViewId="0">
      <selection sqref="A1:T130"/>
    </sheetView>
  </sheetViews>
  <sheetFormatPr defaultRowHeight="16.5" x14ac:dyDescent="0.3"/>
  <cols>
    <col min="3" max="3" width="14.375" bestFit="1" customWidth="1"/>
    <col min="4" max="4" width="11" bestFit="1" customWidth="1"/>
  </cols>
  <sheetData>
    <row r="1" spans="3:19" ht="16.5" customHeight="1" x14ac:dyDescent="0.3">
      <c r="C1" s="37" t="s">
        <v>155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3:19" ht="18" customHeight="1" x14ac:dyDescent="0.3"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4" spans="3:19" ht="17.25" thickBot="1" x14ac:dyDescent="0.35">
      <c r="C4" s="3" t="s">
        <v>32</v>
      </c>
      <c r="D4" s="3" t="s">
        <v>11</v>
      </c>
      <c r="E4" s="3" t="s">
        <v>10</v>
      </c>
      <c r="F4" s="23" t="s">
        <v>12</v>
      </c>
      <c r="G4" s="3" t="s">
        <v>8</v>
      </c>
      <c r="P4" s="12" t="s">
        <v>7</v>
      </c>
      <c r="Q4" s="11" t="s">
        <v>6</v>
      </c>
      <c r="R4" s="10" t="s">
        <v>5</v>
      </c>
    </row>
    <row r="5" spans="3:19" ht="17.45" customHeight="1" x14ac:dyDescent="0.3">
      <c r="C5" s="29" t="s">
        <v>87</v>
      </c>
      <c r="D5" s="29">
        <v>23100028</v>
      </c>
      <c r="E5" s="35">
        <v>97.5</v>
      </c>
      <c r="F5" s="39">
        <f>RANK(E5,$E$5:$E$112,0)</f>
        <v>1</v>
      </c>
      <c r="G5" s="9">
        <f>F5/76*100</f>
        <v>1.3157894736842104</v>
      </c>
      <c r="P5" s="28">
        <v>100</v>
      </c>
      <c r="Q5" s="6">
        <f>FREQUENCY($E$5:$E$125,P5:P45)</f>
        <v>0</v>
      </c>
      <c r="R5" s="5">
        <f>Q5</f>
        <v>0</v>
      </c>
    </row>
    <row r="6" spans="3:19" ht="17.45" customHeight="1" x14ac:dyDescent="0.3">
      <c r="C6" s="29" t="s">
        <v>74</v>
      </c>
      <c r="D6" s="29">
        <v>23100038</v>
      </c>
      <c r="E6" s="35">
        <v>95</v>
      </c>
      <c r="F6" s="39">
        <f t="shared" ref="F6:F69" si="0">RANK(E6,$E$5:$E$112,0)</f>
        <v>2</v>
      </c>
      <c r="G6" s="9">
        <f t="shared" ref="G6:G69" si="1">F6/76*100</f>
        <v>2.6315789473684208</v>
      </c>
      <c r="P6" s="8">
        <v>97.5</v>
      </c>
      <c r="Q6" s="6">
        <f t="shared" ref="Q6:Q45" si="2">FREQUENCY($E$5:$E$125,P6:P46)</f>
        <v>1</v>
      </c>
      <c r="R6" s="5">
        <f>R5+Q6</f>
        <v>1</v>
      </c>
    </row>
    <row r="7" spans="3:19" ht="17.45" customHeight="1" x14ac:dyDescent="0.3">
      <c r="C7" s="29" t="s">
        <v>92</v>
      </c>
      <c r="D7" s="29">
        <v>23100024</v>
      </c>
      <c r="E7" s="35">
        <v>92.5</v>
      </c>
      <c r="F7" s="39">
        <f t="shared" si="0"/>
        <v>3</v>
      </c>
      <c r="G7" s="9">
        <f t="shared" si="1"/>
        <v>3.9473684210526314</v>
      </c>
      <c r="P7" s="8">
        <v>95</v>
      </c>
      <c r="Q7" s="6">
        <f t="shared" si="2"/>
        <v>1</v>
      </c>
      <c r="R7" s="5">
        <f>R6+Q7</f>
        <v>2</v>
      </c>
    </row>
    <row r="8" spans="3:19" ht="17.45" customHeight="1" x14ac:dyDescent="0.3">
      <c r="C8" s="29" t="s">
        <v>81</v>
      </c>
      <c r="D8" s="29">
        <v>23100032</v>
      </c>
      <c r="E8" s="35">
        <v>92.5</v>
      </c>
      <c r="F8" s="39">
        <f t="shared" si="0"/>
        <v>3</v>
      </c>
      <c r="G8" s="9">
        <f t="shared" si="1"/>
        <v>3.9473684210526314</v>
      </c>
      <c r="P8" s="7">
        <v>92.5</v>
      </c>
      <c r="Q8" s="6">
        <f t="shared" si="2"/>
        <v>5</v>
      </c>
      <c r="R8" s="5">
        <f t="shared" ref="R8:R45" si="3">R7+Q8</f>
        <v>7</v>
      </c>
    </row>
    <row r="9" spans="3:19" ht="17.45" customHeight="1" x14ac:dyDescent="0.3">
      <c r="C9" s="29" t="s">
        <v>48</v>
      </c>
      <c r="D9" s="29">
        <v>23100041</v>
      </c>
      <c r="E9" s="35">
        <v>92.5</v>
      </c>
      <c r="F9" s="39">
        <f t="shared" si="0"/>
        <v>3</v>
      </c>
      <c r="G9" s="9">
        <f t="shared" si="1"/>
        <v>3.9473684210526314</v>
      </c>
      <c r="P9" s="8">
        <v>90</v>
      </c>
      <c r="Q9" s="6">
        <f t="shared" si="2"/>
        <v>4</v>
      </c>
      <c r="R9" s="5">
        <f t="shared" si="3"/>
        <v>11</v>
      </c>
    </row>
    <row r="10" spans="3:19" ht="17.45" customHeight="1" x14ac:dyDescent="0.3">
      <c r="C10" s="29" t="s">
        <v>88</v>
      </c>
      <c r="D10" s="29">
        <v>23100062</v>
      </c>
      <c r="E10" s="35">
        <v>92.5</v>
      </c>
      <c r="F10" s="39">
        <f t="shared" si="0"/>
        <v>3</v>
      </c>
      <c r="G10" s="9">
        <f t="shared" si="1"/>
        <v>3.9473684210526314</v>
      </c>
      <c r="P10" s="8">
        <v>87.5</v>
      </c>
      <c r="Q10" s="6">
        <f t="shared" si="2"/>
        <v>5</v>
      </c>
      <c r="R10" s="5">
        <f t="shared" si="3"/>
        <v>16</v>
      </c>
    </row>
    <row r="11" spans="3:19" ht="17.45" customHeight="1" x14ac:dyDescent="0.3">
      <c r="C11" s="29" t="s">
        <v>80</v>
      </c>
      <c r="D11" s="29">
        <v>23100095</v>
      </c>
      <c r="E11" s="35">
        <v>92.5</v>
      </c>
      <c r="F11" s="39">
        <f t="shared" si="0"/>
        <v>3</v>
      </c>
      <c r="G11" s="9">
        <f t="shared" si="1"/>
        <v>3.9473684210526314</v>
      </c>
      <c r="P11" s="7">
        <v>85</v>
      </c>
      <c r="Q11" s="6">
        <f t="shared" si="2"/>
        <v>5</v>
      </c>
      <c r="R11" s="5">
        <f t="shared" si="3"/>
        <v>21</v>
      </c>
    </row>
    <row r="12" spans="3:19" ht="17.45" customHeight="1" x14ac:dyDescent="0.3">
      <c r="C12" s="29" t="s">
        <v>111</v>
      </c>
      <c r="D12" s="29">
        <v>23100011</v>
      </c>
      <c r="E12" s="35">
        <v>90</v>
      </c>
      <c r="F12" s="39">
        <f t="shared" si="0"/>
        <v>8</v>
      </c>
      <c r="G12" s="9">
        <f t="shared" si="1"/>
        <v>10.526315789473683</v>
      </c>
      <c r="P12" s="8">
        <v>82.5</v>
      </c>
      <c r="Q12" s="6">
        <f t="shared" si="2"/>
        <v>1</v>
      </c>
      <c r="R12" s="5">
        <f t="shared" si="3"/>
        <v>22</v>
      </c>
    </row>
    <row r="13" spans="3:19" ht="17.45" customHeight="1" x14ac:dyDescent="0.3">
      <c r="C13" s="29" t="s">
        <v>49</v>
      </c>
      <c r="D13" s="29">
        <v>23100022</v>
      </c>
      <c r="E13" s="35">
        <v>90</v>
      </c>
      <c r="F13" s="39">
        <f t="shared" si="0"/>
        <v>8</v>
      </c>
      <c r="G13" s="9">
        <f t="shared" si="1"/>
        <v>10.526315789473683</v>
      </c>
      <c r="P13" s="8">
        <v>80</v>
      </c>
      <c r="Q13" s="6">
        <f t="shared" si="2"/>
        <v>3</v>
      </c>
      <c r="R13" s="5">
        <f t="shared" si="3"/>
        <v>25</v>
      </c>
    </row>
    <row r="14" spans="3:19" ht="17.45" customHeight="1" x14ac:dyDescent="0.3">
      <c r="C14" s="29" t="s">
        <v>125</v>
      </c>
      <c r="D14" s="29">
        <v>23100049</v>
      </c>
      <c r="E14" s="35">
        <v>90</v>
      </c>
      <c r="F14" s="39">
        <f t="shared" si="0"/>
        <v>8</v>
      </c>
      <c r="G14" s="9">
        <f t="shared" si="1"/>
        <v>10.526315789473683</v>
      </c>
      <c r="P14" s="7">
        <v>77.5</v>
      </c>
      <c r="Q14" s="6">
        <f t="shared" si="2"/>
        <v>4</v>
      </c>
      <c r="R14" s="5">
        <f t="shared" si="3"/>
        <v>29</v>
      </c>
    </row>
    <row r="15" spans="3:19" ht="17.45" customHeight="1" x14ac:dyDescent="0.3">
      <c r="C15" s="29" t="s">
        <v>86</v>
      </c>
      <c r="D15" s="29">
        <v>23100098</v>
      </c>
      <c r="E15" s="35">
        <v>90</v>
      </c>
      <c r="F15" s="39">
        <f t="shared" si="0"/>
        <v>8</v>
      </c>
      <c r="G15" s="9">
        <f t="shared" si="1"/>
        <v>10.526315789473683</v>
      </c>
      <c r="P15" s="8">
        <v>75</v>
      </c>
      <c r="Q15" s="6">
        <f t="shared" si="2"/>
        <v>1</v>
      </c>
      <c r="R15" s="5">
        <f t="shared" si="3"/>
        <v>30</v>
      </c>
    </row>
    <row r="16" spans="3:19" ht="17.45" customHeight="1" x14ac:dyDescent="0.3">
      <c r="C16" s="29" t="s">
        <v>91</v>
      </c>
      <c r="D16" s="29">
        <v>23100026</v>
      </c>
      <c r="E16" s="35">
        <v>87.5</v>
      </c>
      <c r="F16" s="39">
        <f t="shared" si="0"/>
        <v>12</v>
      </c>
      <c r="G16" s="9">
        <f t="shared" si="1"/>
        <v>15.789473684210526</v>
      </c>
      <c r="P16" s="8">
        <v>72.5</v>
      </c>
      <c r="Q16" s="6">
        <f t="shared" si="2"/>
        <v>6</v>
      </c>
      <c r="R16" s="5">
        <f t="shared" si="3"/>
        <v>36</v>
      </c>
    </row>
    <row r="17" spans="3:18" ht="17.45" customHeight="1" x14ac:dyDescent="0.3">
      <c r="C17" s="29" t="s">
        <v>58</v>
      </c>
      <c r="D17" s="29">
        <v>23100039</v>
      </c>
      <c r="E17" s="35">
        <v>87.5</v>
      </c>
      <c r="F17" s="39">
        <f t="shared" si="0"/>
        <v>12</v>
      </c>
      <c r="G17" s="9">
        <f t="shared" si="1"/>
        <v>15.789473684210526</v>
      </c>
      <c r="P17" s="7">
        <v>70</v>
      </c>
      <c r="Q17" s="6">
        <f t="shared" si="2"/>
        <v>2</v>
      </c>
      <c r="R17" s="5">
        <f t="shared" si="3"/>
        <v>38</v>
      </c>
    </row>
    <row r="18" spans="3:18" ht="17.45" customHeight="1" x14ac:dyDescent="0.3">
      <c r="C18" s="29" t="s">
        <v>102</v>
      </c>
      <c r="D18" s="29">
        <v>23100042</v>
      </c>
      <c r="E18" s="35">
        <v>87.5</v>
      </c>
      <c r="F18" s="39">
        <f t="shared" si="0"/>
        <v>12</v>
      </c>
      <c r="G18" s="9">
        <f t="shared" si="1"/>
        <v>15.789473684210526</v>
      </c>
      <c r="P18" s="8">
        <v>67.5</v>
      </c>
      <c r="Q18" s="6">
        <f t="shared" si="2"/>
        <v>2</v>
      </c>
      <c r="R18" s="5">
        <f t="shared" si="3"/>
        <v>40</v>
      </c>
    </row>
    <row r="19" spans="3:18" ht="17.45" customHeight="1" x14ac:dyDescent="0.3">
      <c r="C19" s="29" t="s">
        <v>126</v>
      </c>
      <c r="D19" s="29">
        <v>23100047</v>
      </c>
      <c r="E19" s="35">
        <v>87.5</v>
      </c>
      <c r="F19" s="39">
        <f t="shared" si="0"/>
        <v>12</v>
      </c>
      <c r="G19" s="9">
        <f t="shared" si="1"/>
        <v>15.789473684210526</v>
      </c>
      <c r="P19" s="8">
        <v>65</v>
      </c>
      <c r="Q19" s="6">
        <f t="shared" si="2"/>
        <v>3</v>
      </c>
      <c r="R19" s="5">
        <f t="shared" si="3"/>
        <v>43</v>
      </c>
    </row>
    <row r="20" spans="3:18" x14ac:dyDescent="0.3">
      <c r="C20" s="29" t="s">
        <v>127</v>
      </c>
      <c r="D20" s="29">
        <v>23100065</v>
      </c>
      <c r="E20" s="35">
        <v>87.5</v>
      </c>
      <c r="F20" s="39">
        <f t="shared" si="0"/>
        <v>12</v>
      </c>
      <c r="G20" s="9">
        <f t="shared" si="1"/>
        <v>15.789473684210526</v>
      </c>
      <c r="P20" s="7">
        <v>62.5</v>
      </c>
      <c r="Q20" s="6">
        <f t="shared" si="2"/>
        <v>2</v>
      </c>
      <c r="R20" s="5">
        <f t="shared" si="3"/>
        <v>45</v>
      </c>
    </row>
    <row r="21" spans="3:18" x14ac:dyDescent="0.3">
      <c r="C21" s="29" t="s">
        <v>113</v>
      </c>
      <c r="D21" s="29">
        <v>23100021</v>
      </c>
      <c r="E21" s="35">
        <v>85</v>
      </c>
      <c r="F21" s="39">
        <f t="shared" si="0"/>
        <v>17</v>
      </c>
      <c r="G21" s="9">
        <f t="shared" si="1"/>
        <v>22.368421052631579</v>
      </c>
      <c r="P21" s="8">
        <v>60</v>
      </c>
      <c r="Q21" s="6">
        <f t="shared" si="2"/>
        <v>1</v>
      </c>
      <c r="R21" s="5">
        <f t="shared" si="3"/>
        <v>46</v>
      </c>
    </row>
    <row r="22" spans="3:18" x14ac:dyDescent="0.3">
      <c r="C22" s="29" t="s">
        <v>94</v>
      </c>
      <c r="D22" s="29">
        <v>23100023</v>
      </c>
      <c r="E22" s="35">
        <v>85</v>
      </c>
      <c r="F22" s="39">
        <f t="shared" si="0"/>
        <v>17</v>
      </c>
      <c r="G22" s="9">
        <f t="shared" si="1"/>
        <v>22.368421052631579</v>
      </c>
      <c r="P22" s="8">
        <v>57.5</v>
      </c>
      <c r="Q22" s="6">
        <f t="shared" si="2"/>
        <v>4</v>
      </c>
      <c r="R22" s="5">
        <f t="shared" si="3"/>
        <v>50</v>
      </c>
    </row>
    <row r="23" spans="3:18" x14ac:dyDescent="0.3">
      <c r="C23" s="29" t="s">
        <v>53</v>
      </c>
      <c r="D23" s="29">
        <v>23100046</v>
      </c>
      <c r="E23" s="35">
        <v>85</v>
      </c>
      <c r="F23" s="39">
        <f t="shared" si="0"/>
        <v>17</v>
      </c>
      <c r="G23" s="9">
        <f t="shared" si="1"/>
        <v>22.368421052631579</v>
      </c>
      <c r="P23" s="7">
        <v>55</v>
      </c>
      <c r="Q23" s="6">
        <f t="shared" si="2"/>
        <v>3</v>
      </c>
      <c r="R23" s="5">
        <f t="shared" si="3"/>
        <v>53</v>
      </c>
    </row>
    <row r="24" spans="3:18" x14ac:dyDescent="0.3">
      <c r="C24" s="29" t="s">
        <v>131</v>
      </c>
      <c r="D24" s="29">
        <v>23100063</v>
      </c>
      <c r="E24" s="35">
        <v>85</v>
      </c>
      <c r="F24" s="39">
        <f t="shared" si="0"/>
        <v>17</v>
      </c>
      <c r="G24" s="9">
        <f t="shared" si="1"/>
        <v>22.368421052631579</v>
      </c>
      <c r="P24" s="8">
        <v>52.5</v>
      </c>
      <c r="Q24" s="6">
        <f t="shared" si="2"/>
        <v>3</v>
      </c>
      <c r="R24" s="5">
        <f t="shared" si="3"/>
        <v>56</v>
      </c>
    </row>
    <row r="25" spans="3:18" x14ac:dyDescent="0.3">
      <c r="C25" s="29" t="s">
        <v>117</v>
      </c>
      <c r="D25" s="29">
        <v>23100073</v>
      </c>
      <c r="E25" s="35">
        <v>85</v>
      </c>
      <c r="F25" s="39">
        <f t="shared" si="0"/>
        <v>17</v>
      </c>
      <c r="G25" s="9">
        <f t="shared" si="1"/>
        <v>22.368421052631579</v>
      </c>
      <c r="P25" s="8">
        <v>50</v>
      </c>
      <c r="Q25" s="6">
        <f t="shared" si="2"/>
        <v>1</v>
      </c>
      <c r="R25" s="5">
        <f t="shared" si="3"/>
        <v>57</v>
      </c>
    </row>
    <row r="26" spans="3:18" ht="17.45" customHeight="1" x14ac:dyDescent="0.3">
      <c r="C26" s="29" t="s">
        <v>60</v>
      </c>
      <c r="D26" s="29">
        <v>23100008</v>
      </c>
      <c r="E26" s="35">
        <v>82.5</v>
      </c>
      <c r="F26" s="39">
        <f t="shared" si="0"/>
        <v>22</v>
      </c>
      <c r="G26" s="9">
        <f t="shared" si="1"/>
        <v>28.947368421052634</v>
      </c>
      <c r="P26" s="7">
        <v>47.5</v>
      </c>
      <c r="Q26" s="6">
        <f t="shared" si="2"/>
        <v>3</v>
      </c>
      <c r="R26" s="5">
        <f t="shared" si="3"/>
        <v>60</v>
      </c>
    </row>
    <row r="27" spans="3:18" ht="17.45" customHeight="1" x14ac:dyDescent="0.3">
      <c r="C27" s="29" t="s">
        <v>57</v>
      </c>
      <c r="D27" s="29">
        <v>23100052</v>
      </c>
      <c r="E27" s="35">
        <v>80</v>
      </c>
      <c r="F27" s="39">
        <f t="shared" si="0"/>
        <v>23</v>
      </c>
      <c r="G27" s="9">
        <f t="shared" si="1"/>
        <v>30.263157894736842</v>
      </c>
      <c r="P27" s="8">
        <v>45</v>
      </c>
      <c r="Q27" s="6">
        <f t="shared" si="2"/>
        <v>0</v>
      </c>
      <c r="R27" s="5">
        <f t="shared" si="3"/>
        <v>60</v>
      </c>
    </row>
    <row r="28" spans="3:18" x14ac:dyDescent="0.3">
      <c r="C28" s="29" t="s">
        <v>128</v>
      </c>
      <c r="D28" s="29">
        <v>23100080</v>
      </c>
      <c r="E28" s="35">
        <v>80</v>
      </c>
      <c r="F28" s="39">
        <f t="shared" si="0"/>
        <v>23</v>
      </c>
      <c r="G28" s="9">
        <f t="shared" si="1"/>
        <v>30.263157894736842</v>
      </c>
      <c r="P28" s="8">
        <v>42.5</v>
      </c>
      <c r="Q28" s="6">
        <f t="shared" si="2"/>
        <v>2</v>
      </c>
      <c r="R28" s="5">
        <f t="shared" si="3"/>
        <v>62</v>
      </c>
    </row>
    <row r="29" spans="3:18" x14ac:dyDescent="0.3">
      <c r="C29" s="29" t="s">
        <v>136</v>
      </c>
      <c r="D29" s="29">
        <v>23100089</v>
      </c>
      <c r="E29" s="35">
        <v>80</v>
      </c>
      <c r="F29" s="39">
        <f t="shared" si="0"/>
        <v>23</v>
      </c>
      <c r="G29" s="9">
        <f t="shared" si="1"/>
        <v>30.263157894736842</v>
      </c>
      <c r="P29" s="7">
        <v>40</v>
      </c>
      <c r="Q29" s="6">
        <f t="shared" si="2"/>
        <v>1</v>
      </c>
      <c r="R29" s="5">
        <f t="shared" si="3"/>
        <v>63</v>
      </c>
    </row>
    <row r="30" spans="3:18" ht="17.45" customHeight="1" x14ac:dyDescent="0.3">
      <c r="C30" s="29" t="s">
        <v>89</v>
      </c>
      <c r="D30" s="29">
        <v>23100014</v>
      </c>
      <c r="E30" s="35">
        <v>77.5</v>
      </c>
      <c r="F30" s="39">
        <f t="shared" si="0"/>
        <v>26</v>
      </c>
      <c r="G30" s="9">
        <f t="shared" si="1"/>
        <v>34.210526315789473</v>
      </c>
      <c r="P30" s="8">
        <v>37.5</v>
      </c>
      <c r="Q30" s="6">
        <f t="shared" si="2"/>
        <v>2</v>
      </c>
      <c r="R30" s="5">
        <f t="shared" si="3"/>
        <v>65</v>
      </c>
    </row>
    <row r="31" spans="3:18" ht="17.45" customHeight="1" x14ac:dyDescent="0.3">
      <c r="C31" s="29" t="s">
        <v>55</v>
      </c>
      <c r="D31" s="29">
        <v>23100050</v>
      </c>
      <c r="E31" s="35">
        <v>77.5</v>
      </c>
      <c r="F31" s="39">
        <f t="shared" si="0"/>
        <v>26</v>
      </c>
      <c r="G31" s="9">
        <f t="shared" si="1"/>
        <v>34.210526315789473</v>
      </c>
      <c r="P31" s="8">
        <v>35</v>
      </c>
      <c r="Q31" s="6">
        <f t="shared" si="2"/>
        <v>0</v>
      </c>
      <c r="R31" s="5">
        <f t="shared" si="3"/>
        <v>65</v>
      </c>
    </row>
    <row r="32" spans="3:18" ht="17.45" customHeight="1" x14ac:dyDescent="0.3">
      <c r="C32" s="29" t="s">
        <v>67</v>
      </c>
      <c r="D32" s="29">
        <v>23100087</v>
      </c>
      <c r="E32" s="35">
        <v>77.5</v>
      </c>
      <c r="F32" s="39">
        <f t="shared" si="0"/>
        <v>26</v>
      </c>
      <c r="G32" s="9">
        <f t="shared" si="1"/>
        <v>34.210526315789473</v>
      </c>
      <c r="P32" s="7">
        <v>32.5</v>
      </c>
      <c r="Q32" s="6">
        <f t="shared" si="2"/>
        <v>2</v>
      </c>
      <c r="R32" s="5">
        <f t="shared" si="3"/>
        <v>67</v>
      </c>
    </row>
    <row r="33" spans="3:18" ht="17.45" customHeight="1" x14ac:dyDescent="0.3">
      <c r="C33" s="29" t="s">
        <v>45</v>
      </c>
      <c r="D33" s="29">
        <v>23100100</v>
      </c>
      <c r="E33" s="35">
        <v>77.5</v>
      </c>
      <c r="F33" s="39">
        <f t="shared" si="0"/>
        <v>26</v>
      </c>
      <c r="G33" s="9">
        <f t="shared" si="1"/>
        <v>34.210526315789473</v>
      </c>
      <c r="P33" s="8">
        <v>30</v>
      </c>
      <c r="Q33" s="6">
        <f t="shared" si="2"/>
        <v>0</v>
      </c>
      <c r="R33" s="5">
        <f t="shared" si="3"/>
        <v>67</v>
      </c>
    </row>
    <row r="34" spans="3:18" ht="17.45" customHeight="1" x14ac:dyDescent="0.3">
      <c r="C34" s="29" t="s">
        <v>66</v>
      </c>
      <c r="D34" s="29">
        <v>23100015</v>
      </c>
      <c r="E34" s="35">
        <v>75</v>
      </c>
      <c r="F34" s="39">
        <f t="shared" si="0"/>
        <v>30</v>
      </c>
      <c r="G34" s="9">
        <f t="shared" si="1"/>
        <v>39.473684210526315</v>
      </c>
      <c r="P34" s="8">
        <v>27.5</v>
      </c>
      <c r="Q34" s="6">
        <f t="shared" si="2"/>
        <v>0</v>
      </c>
      <c r="R34" s="5">
        <f t="shared" si="3"/>
        <v>67</v>
      </c>
    </row>
    <row r="35" spans="3:18" x14ac:dyDescent="0.3">
      <c r="C35" s="29" t="s">
        <v>50</v>
      </c>
      <c r="D35" s="29">
        <v>23100016</v>
      </c>
      <c r="E35" s="35">
        <v>72.5</v>
      </c>
      <c r="F35" s="39">
        <f t="shared" si="0"/>
        <v>31</v>
      </c>
      <c r="G35" s="9">
        <f t="shared" si="1"/>
        <v>40.789473684210527</v>
      </c>
      <c r="P35" s="7">
        <v>25</v>
      </c>
      <c r="Q35" s="6">
        <f t="shared" si="2"/>
        <v>0</v>
      </c>
      <c r="R35" s="5">
        <f t="shared" si="3"/>
        <v>67</v>
      </c>
    </row>
    <row r="36" spans="3:18" x14ac:dyDescent="0.3">
      <c r="C36" s="29" t="s">
        <v>132</v>
      </c>
      <c r="D36" s="29">
        <v>23100053</v>
      </c>
      <c r="E36" s="35">
        <v>72.5</v>
      </c>
      <c r="F36" s="39">
        <f t="shared" si="0"/>
        <v>31</v>
      </c>
      <c r="G36" s="9">
        <f t="shared" si="1"/>
        <v>40.789473684210527</v>
      </c>
      <c r="P36" s="8">
        <v>22.5</v>
      </c>
      <c r="Q36" s="6">
        <f t="shared" si="2"/>
        <v>0</v>
      </c>
      <c r="R36" s="5">
        <f t="shared" si="3"/>
        <v>67</v>
      </c>
    </row>
    <row r="37" spans="3:18" x14ac:dyDescent="0.3">
      <c r="C37" s="29" t="s">
        <v>129</v>
      </c>
      <c r="D37" s="29">
        <v>23100055</v>
      </c>
      <c r="E37" s="35">
        <v>72.5</v>
      </c>
      <c r="F37" s="39">
        <f t="shared" si="0"/>
        <v>31</v>
      </c>
      <c r="G37" s="9">
        <f t="shared" si="1"/>
        <v>40.789473684210527</v>
      </c>
      <c r="P37" s="8">
        <v>20</v>
      </c>
      <c r="Q37" s="6">
        <f t="shared" si="2"/>
        <v>0</v>
      </c>
      <c r="R37" s="5">
        <f t="shared" si="3"/>
        <v>67</v>
      </c>
    </row>
    <row r="38" spans="3:18" x14ac:dyDescent="0.3">
      <c r="C38" s="29" t="s">
        <v>41</v>
      </c>
      <c r="D38" s="29">
        <v>23100067</v>
      </c>
      <c r="E38" s="35">
        <v>72.5</v>
      </c>
      <c r="F38" s="39">
        <f t="shared" si="0"/>
        <v>31</v>
      </c>
      <c r="G38" s="9">
        <f t="shared" si="1"/>
        <v>40.789473684210527</v>
      </c>
      <c r="P38" s="7">
        <v>17.5</v>
      </c>
      <c r="Q38" s="6">
        <f t="shared" si="2"/>
        <v>1</v>
      </c>
      <c r="R38" s="5">
        <f t="shared" si="3"/>
        <v>68</v>
      </c>
    </row>
    <row r="39" spans="3:18" ht="17.45" customHeight="1" x14ac:dyDescent="0.3">
      <c r="C39" s="29" t="s">
        <v>54</v>
      </c>
      <c r="D39" s="29">
        <v>23100085</v>
      </c>
      <c r="E39" s="35">
        <v>72.5</v>
      </c>
      <c r="F39" s="39">
        <f t="shared" si="0"/>
        <v>31</v>
      </c>
      <c r="G39" s="9">
        <f t="shared" si="1"/>
        <v>40.789473684210527</v>
      </c>
      <c r="P39" s="8">
        <v>15</v>
      </c>
      <c r="Q39" s="6">
        <f t="shared" si="2"/>
        <v>0</v>
      </c>
      <c r="R39" s="5">
        <f t="shared" si="3"/>
        <v>68</v>
      </c>
    </row>
    <row r="40" spans="3:18" ht="17.45" customHeight="1" x14ac:dyDescent="0.3">
      <c r="C40" s="29" t="s">
        <v>44</v>
      </c>
      <c r="D40" s="29">
        <v>23100102</v>
      </c>
      <c r="E40" s="35">
        <v>72.5</v>
      </c>
      <c r="F40" s="39">
        <f t="shared" si="0"/>
        <v>31</v>
      </c>
      <c r="G40" s="9">
        <f t="shared" si="1"/>
        <v>40.789473684210527</v>
      </c>
      <c r="P40" s="8">
        <v>12.5</v>
      </c>
      <c r="Q40" s="6">
        <f t="shared" si="2"/>
        <v>0</v>
      </c>
      <c r="R40" s="5">
        <f t="shared" si="3"/>
        <v>68</v>
      </c>
    </row>
    <row r="41" spans="3:18" ht="17.45" customHeight="1" x14ac:dyDescent="0.3">
      <c r="C41" s="29" t="s">
        <v>104</v>
      </c>
      <c r="D41" s="29">
        <v>23100066</v>
      </c>
      <c r="E41" s="35">
        <v>70</v>
      </c>
      <c r="F41" s="39">
        <f t="shared" si="0"/>
        <v>37</v>
      </c>
      <c r="G41" s="9">
        <f t="shared" si="1"/>
        <v>48.684210526315788</v>
      </c>
      <c r="P41" s="7">
        <v>10</v>
      </c>
      <c r="Q41" s="6">
        <f t="shared" si="2"/>
        <v>0</v>
      </c>
      <c r="R41" s="5">
        <f t="shared" si="3"/>
        <v>68</v>
      </c>
    </row>
    <row r="42" spans="3:18" ht="17.45" customHeight="1" x14ac:dyDescent="0.3">
      <c r="C42" s="29" t="s">
        <v>130</v>
      </c>
      <c r="D42" s="29">
        <v>23100093</v>
      </c>
      <c r="E42" s="35">
        <v>70</v>
      </c>
      <c r="F42" s="39">
        <f t="shared" si="0"/>
        <v>37</v>
      </c>
      <c r="G42" s="9">
        <f t="shared" si="1"/>
        <v>48.684210526315788</v>
      </c>
      <c r="P42" s="8">
        <v>7.5</v>
      </c>
      <c r="Q42" s="6">
        <f t="shared" si="2"/>
        <v>0</v>
      </c>
      <c r="R42" s="5">
        <f t="shared" si="3"/>
        <v>68</v>
      </c>
    </row>
    <row r="43" spans="3:18" x14ac:dyDescent="0.3">
      <c r="C43" s="29" t="s">
        <v>133</v>
      </c>
      <c r="D43" s="29">
        <v>23100057</v>
      </c>
      <c r="E43" s="35">
        <v>67.5</v>
      </c>
      <c r="F43" s="39">
        <f t="shared" si="0"/>
        <v>39</v>
      </c>
      <c r="G43" s="9">
        <f t="shared" si="1"/>
        <v>51.315789473684212</v>
      </c>
      <c r="P43" s="8">
        <v>5</v>
      </c>
      <c r="Q43" s="6">
        <f t="shared" si="2"/>
        <v>0</v>
      </c>
      <c r="R43" s="5">
        <f t="shared" si="3"/>
        <v>68</v>
      </c>
    </row>
    <row r="44" spans="3:18" x14ac:dyDescent="0.3">
      <c r="C44" s="29" t="s">
        <v>134</v>
      </c>
      <c r="D44" s="29">
        <v>23100088</v>
      </c>
      <c r="E44" s="35">
        <v>67.5</v>
      </c>
      <c r="F44" s="39">
        <f t="shared" si="0"/>
        <v>39</v>
      </c>
      <c r="G44" s="9">
        <f t="shared" si="1"/>
        <v>51.315789473684212</v>
      </c>
      <c r="P44" s="7">
        <v>2.5</v>
      </c>
      <c r="Q44" s="6">
        <f t="shared" si="2"/>
        <v>0</v>
      </c>
      <c r="R44" s="5">
        <f t="shared" si="3"/>
        <v>68</v>
      </c>
    </row>
    <row r="45" spans="3:18" x14ac:dyDescent="0.3">
      <c r="C45" s="29" t="s">
        <v>56</v>
      </c>
      <c r="D45" s="29">
        <v>23100001</v>
      </c>
      <c r="E45" s="35">
        <v>65</v>
      </c>
      <c r="F45" s="39">
        <f t="shared" si="0"/>
        <v>41</v>
      </c>
      <c r="G45" s="9">
        <f t="shared" si="1"/>
        <v>53.94736842105263</v>
      </c>
      <c r="P45" s="8">
        <v>0</v>
      </c>
      <c r="Q45" s="6">
        <f t="shared" si="2"/>
        <v>53</v>
      </c>
      <c r="R45" s="5">
        <f t="shared" si="3"/>
        <v>121</v>
      </c>
    </row>
    <row r="46" spans="3:18" x14ac:dyDescent="0.3">
      <c r="C46" s="29" t="s">
        <v>71</v>
      </c>
      <c r="D46" s="29">
        <v>23100070</v>
      </c>
      <c r="E46" s="35">
        <v>65</v>
      </c>
      <c r="F46" s="39">
        <f t="shared" si="0"/>
        <v>41</v>
      </c>
      <c r="G46" s="9">
        <f t="shared" si="1"/>
        <v>53.94736842105263</v>
      </c>
    </row>
    <row r="47" spans="3:18" ht="17.45" customHeight="1" x14ac:dyDescent="0.3">
      <c r="C47" s="29" t="s">
        <v>101</v>
      </c>
      <c r="D47" s="29">
        <v>23100086</v>
      </c>
      <c r="E47" s="35">
        <v>65</v>
      </c>
      <c r="F47" s="39">
        <f t="shared" si="0"/>
        <v>41</v>
      </c>
      <c r="G47" s="9">
        <f t="shared" si="1"/>
        <v>53.94736842105263</v>
      </c>
      <c r="P47" s="3" t="s">
        <v>4</v>
      </c>
      <c r="Q47" s="16">
        <v>108</v>
      </c>
      <c r="R47" s="1" t="s">
        <v>3</v>
      </c>
    </row>
    <row r="48" spans="3:18" ht="17.45" customHeight="1" x14ac:dyDescent="0.3">
      <c r="C48" s="29" t="s">
        <v>114</v>
      </c>
      <c r="D48" s="29">
        <v>23100061</v>
      </c>
      <c r="E48" s="35">
        <v>62.5</v>
      </c>
      <c r="F48" s="39">
        <f t="shared" si="0"/>
        <v>44</v>
      </c>
      <c r="G48" s="9">
        <f t="shared" si="1"/>
        <v>57.894736842105267</v>
      </c>
      <c r="P48" s="3" t="s">
        <v>2</v>
      </c>
      <c r="Q48" s="20">
        <v>69.154411764705884</v>
      </c>
      <c r="R48" s="1" t="s">
        <v>0</v>
      </c>
    </row>
    <row r="49" spans="3:18" ht="17.45" customHeight="1" x14ac:dyDescent="0.3">
      <c r="C49" s="29" t="s">
        <v>121</v>
      </c>
      <c r="D49" s="29">
        <v>23100075</v>
      </c>
      <c r="E49" s="35">
        <v>62.5</v>
      </c>
      <c r="F49" s="39">
        <f t="shared" si="0"/>
        <v>44</v>
      </c>
      <c r="G49" s="9">
        <f t="shared" si="1"/>
        <v>57.894736842105267</v>
      </c>
      <c r="P49" s="3" t="s">
        <v>1</v>
      </c>
      <c r="Q49" s="31">
        <v>97.5</v>
      </c>
      <c r="R49" s="1" t="s">
        <v>0</v>
      </c>
    </row>
    <row r="50" spans="3:18" x14ac:dyDescent="0.3">
      <c r="C50" s="29" t="s">
        <v>47</v>
      </c>
      <c r="D50" s="29">
        <v>23100082</v>
      </c>
      <c r="E50" s="35">
        <v>60</v>
      </c>
      <c r="F50" s="39">
        <f t="shared" si="0"/>
        <v>46</v>
      </c>
      <c r="G50" s="9">
        <f t="shared" si="1"/>
        <v>60.526315789473685</v>
      </c>
    </row>
    <row r="51" spans="3:18" ht="17.45" customHeight="1" x14ac:dyDescent="0.3">
      <c r="C51" s="29" t="s">
        <v>139</v>
      </c>
      <c r="D51" s="29">
        <v>23100044</v>
      </c>
      <c r="E51" s="35">
        <v>57.5</v>
      </c>
      <c r="F51" s="39">
        <f t="shared" si="0"/>
        <v>47</v>
      </c>
      <c r="G51" s="9">
        <f t="shared" si="1"/>
        <v>61.842105263157897</v>
      </c>
    </row>
    <row r="52" spans="3:18" ht="17.45" customHeight="1" x14ac:dyDescent="0.3">
      <c r="C52" s="29" t="s">
        <v>69</v>
      </c>
      <c r="D52" s="29">
        <v>23100058</v>
      </c>
      <c r="E52" s="35">
        <v>57.5</v>
      </c>
      <c r="F52" s="39">
        <f t="shared" si="0"/>
        <v>47</v>
      </c>
      <c r="G52" s="9">
        <f t="shared" si="1"/>
        <v>61.842105263157897</v>
      </c>
    </row>
    <row r="53" spans="3:18" ht="17.45" customHeight="1" x14ac:dyDescent="0.3">
      <c r="C53" s="29" t="s">
        <v>120</v>
      </c>
      <c r="D53" s="29">
        <v>23100074</v>
      </c>
      <c r="E53" s="35">
        <v>57.5</v>
      </c>
      <c r="F53" s="39">
        <f t="shared" si="0"/>
        <v>47</v>
      </c>
      <c r="G53" s="9">
        <f t="shared" si="1"/>
        <v>61.842105263157897</v>
      </c>
    </row>
    <row r="54" spans="3:18" x14ac:dyDescent="0.3">
      <c r="C54" s="29" t="s">
        <v>42</v>
      </c>
      <c r="D54" s="29">
        <v>23100096</v>
      </c>
      <c r="E54" s="35">
        <v>57.5</v>
      </c>
      <c r="F54" s="39">
        <f t="shared" si="0"/>
        <v>47</v>
      </c>
      <c r="G54" s="9">
        <f t="shared" si="1"/>
        <v>61.842105263157897</v>
      </c>
    </row>
    <row r="55" spans="3:18" x14ac:dyDescent="0.3">
      <c r="C55" s="29" t="s">
        <v>98</v>
      </c>
      <c r="D55" s="29">
        <v>23100002</v>
      </c>
      <c r="E55" s="35">
        <v>55</v>
      </c>
      <c r="F55" s="39">
        <f t="shared" si="0"/>
        <v>51</v>
      </c>
      <c r="G55" s="9">
        <f t="shared" si="1"/>
        <v>67.10526315789474</v>
      </c>
    </row>
    <row r="56" spans="3:18" x14ac:dyDescent="0.3">
      <c r="C56" s="29" t="s">
        <v>135</v>
      </c>
      <c r="D56" s="29">
        <v>23100090</v>
      </c>
      <c r="E56" s="35">
        <v>55</v>
      </c>
      <c r="F56" s="39">
        <f t="shared" si="0"/>
        <v>51</v>
      </c>
      <c r="G56" s="9">
        <f t="shared" si="1"/>
        <v>67.10526315789474</v>
      </c>
    </row>
    <row r="57" spans="3:18" ht="17.45" customHeight="1" x14ac:dyDescent="0.3">
      <c r="C57" s="29" t="s">
        <v>138</v>
      </c>
      <c r="D57" s="29">
        <v>23100107</v>
      </c>
      <c r="E57" s="35">
        <v>55</v>
      </c>
      <c r="F57" s="39">
        <f t="shared" si="0"/>
        <v>51</v>
      </c>
      <c r="G57" s="9">
        <f t="shared" si="1"/>
        <v>67.10526315789474</v>
      </c>
    </row>
    <row r="58" spans="3:18" ht="17.45" customHeight="1" x14ac:dyDescent="0.3">
      <c r="C58" s="29" t="s">
        <v>97</v>
      </c>
      <c r="D58" s="29">
        <v>23100005</v>
      </c>
      <c r="E58" s="35">
        <v>52.5</v>
      </c>
      <c r="F58" s="39">
        <f t="shared" si="0"/>
        <v>54</v>
      </c>
      <c r="G58" s="9">
        <f t="shared" si="1"/>
        <v>71.05263157894737</v>
      </c>
    </row>
    <row r="59" spans="3:18" ht="17.45" customHeight="1" x14ac:dyDescent="0.3">
      <c r="C59" s="29" t="s">
        <v>119</v>
      </c>
      <c r="D59" s="29">
        <v>23100068</v>
      </c>
      <c r="E59" s="35">
        <v>52.5</v>
      </c>
      <c r="F59" s="39">
        <f t="shared" si="0"/>
        <v>54</v>
      </c>
      <c r="G59" s="9">
        <f t="shared" si="1"/>
        <v>71.05263157894737</v>
      </c>
    </row>
    <row r="60" spans="3:18" ht="17.45" customHeight="1" x14ac:dyDescent="0.3">
      <c r="C60" s="29" t="s">
        <v>122</v>
      </c>
      <c r="D60" s="29">
        <v>23100076</v>
      </c>
      <c r="E60" s="35">
        <v>52.5</v>
      </c>
      <c r="F60" s="39">
        <f t="shared" si="0"/>
        <v>54</v>
      </c>
      <c r="G60" s="9">
        <f t="shared" si="1"/>
        <v>71.05263157894737</v>
      </c>
    </row>
    <row r="61" spans="3:18" ht="17.45" customHeight="1" x14ac:dyDescent="0.3">
      <c r="C61" s="29" t="s">
        <v>137</v>
      </c>
      <c r="D61" s="29">
        <v>23100036</v>
      </c>
      <c r="E61" s="35">
        <v>50</v>
      </c>
      <c r="F61" s="39">
        <f t="shared" si="0"/>
        <v>57</v>
      </c>
      <c r="G61" s="9">
        <f t="shared" si="1"/>
        <v>75</v>
      </c>
    </row>
    <row r="62" spans="3:18" ht="17.45" customHeight="1" x14ac:dyDescent="0.3">
      <c r="C62" s="29" t="s">
        <v>64</v>
      </c>
      <c r="D62" s="29">
        <v>23100020</v>
      </c>
      <c r="E62" s="35">
        <v>47.5</v>
      </c>
      <c r="F62" s="39">
        <f t="shared" si="0"/>
        <v>58</v>
      </c>
      <c r="G62" s="9">
        <f t="shared" si="1"/>
        <v>76.31578947368422</v>
      </c>
    </row>
    <row r="63" spans="3:18" ht="17.45" customHeight="1" x14ac:dyDescent="0.3">
      <c r="C63" s="29" t="s">
        <v>116</v>
      </c>
      <c r="D63" s="29">
        <v>23100045</v>
      </c>
      <c r="E63" s="35">
        <v>47.5</v>
      </c>
      <c r="F63" s="39">
        <f t="shared" si="0"/>
        <v>58</v>
      </c>
      <c r="G63" s="9">
        <f t="shared" si="1"/>
        <v>76.31578947368422</v>
      </c>
    </row>
    <row r="64" spans="3:18" ht="17.45" customHeight="1" x14ac:dyDescent="0.3">
      <c r="C64" s="29" t="s">
        <v>143</v>
      </c>
      <c r="D64" s="29">
        <v>23100091</v>
      </c>
      <c r="E64" s="35">
        <v>47.5</v>
      </c>
      <c r="F64" s="39">
        <f t="shared" si="0"/>
        <v>58</v>
      </c>
      <c r="G64" s="9">
        <f t="shared" si="1"/>
        <v>76.31578947368422</v>
      </c>
    </row>
    <row r="65" spans="3:7" ht="17.45" customHeight="1" x14ac:dyDescent="0.3">
      <c r="C65" s="29" t="s">
        <v>75</v>
      </c>
      <c r="D65" s="29">
        <v>23100025</v>
      </c>
      <c r="E65" s="35">
        <v>42.5</v>
      </c>
      <c r="F65" s="39">
        <f t="shared" si="0"/>
        <v>61</v>
      </c>
      <c r="G65" s="9">
        <f t="shared" si="1"/>
        <v>80.26315789473685</v>
      </c>
    </row>
    <row r="66" spans="3:7" ht="17.45" customHeight="1" x14ac:dyDescent="0.3">
      <c r="C66" s="29" t="s">
        <v>65</v>
      </c>
      <c r="D66" s="29">
        <v>23100040</v>
      </c>
      <c r="E66" s="35">
        <v>42.5</v>
      </c>
      <c r="F66" s="39">
        <f t="shared" si="0"/>
        <v>61</v>
      </c>
      <c r="G66" s="9">
        <f t="shared" si="1"/>
        <v>80.26315789473685</v>
      </c>
    </row>
    <row r="67" spans="3:7" ht="17.45" customHeight="1" x14ac:dyDescent="0.3">
      <c r="C67" s="29" t="s">
        <v>144</v>
      </c>
      <c r="D67" s="29">
        <v>23100101</v>
      </c>
      <c r="E67" s="35">
        <v>40</v>
      </c>
      <c r="F67" s="39">
        <f t="shared" si="0"/>
        <v>63</v>
      </c>
      <c r="G67" s="9">
        <f t="shared" si="1"/>
        <v>82.89473684210526</v>
      </c>
    </row>
    <row r="68" spans="3:7" ht="17.45" customHeight="1" x14ac:dyDescent="0.3">
      <c r="C68" s="29" t="s">
        <v>142</v>
      </c>
      <c r="D68" s="29">
        <v>23100097</v>
      </c>
      <c r="E68" s="35">
        <v>37.5</v>
      </c>
      <c r="F68" s="39">
        <f t="shared" si="0"/>
        <v>64</v>
      </c>
      <c r="G68" s="9">
        <f t="shared" si="1"/>
        <v>84.210526315789465</v>
      </c>
    </row>
    <row r="69" spans="3:7" ht="17.45" customHeight="1" x14ac:dyDescent="0.3">
      <c r="C69" s="29" t="s">
        <v>140</v>
      </c>
      <c r="D69" s="29">
        <v>23100103</v>
      </c>
      <c r="E69" s="35">
        <v>37.5</v>
      </c>
      <c r="F69" s="39">
        <f t="shared" si="0"/>
        <v>64</v>
      </c>
      <c r="G69" s="9">
        <f t="shared" si="1"/>
        <v>84.210526315789465</v>
      </c>
    </row>
    <row r="70" spans="3:7" ht="17.45" customHeight="1" x14ac:dyDescent="0.3">
      <c r="C70" s="29" t="s">
        <v>145</v>
      </c>
      <c r="D70" s="29">
        <v>23100084</v>
      </c>
      <c r="E70" s="35">
        <v>32.5</v>
      </c>
      <c r="F70" s="39">
        <f t="shared" ref="F70:F125" si="4">RANK(E70,$E$5:$E$112,0)</f>
        <v>66</v>
      </c>
      <c r="G70" s="9">
        <f t="shared" ref="G70:G125" si="5">F70/76*100</f>
        <v>86.842105263157904</v>
      </c>
    </row>
    <row r="71" spans="3:7" ht="17.45" customHeight="1" x14ac:dyDescent="0.3">
      <c r="C71" s="29" t="s">
        <v>146</v>
      </c>
      <c r="D71" s="29">
        <v>23100108</v>
      </c>
      <c r="E71" s="35">
        <v>32.5</v>
      </c>
      <c r="F71" s="39">
        <f t="shared" si="4"/>
        <v>66</v>
      </c>
      <c r="G71" s="9">
        <f t="shared" si="5"/>
        <v>86.842105263157904</v>
      </c>
    </row>
    <row r="72" spans="3:7" ht="17.45" customHeight="1" x14ac:dyDescent="0.3">
      <c r="C72" s="29" t="s">
        <v>141</v>
      </c>
      <c r="D72" s="29">
        <v>23100054</v>
      </c>
      <c r="E72" s="35">
        <v>17.5</v>
      </c>
      <c r="F72" s="39">
        <f t="shared" si="4"/>
        <v>68</v>
      </c>
      <c r="G72" s="9">
        <f t="shared" si="5"/>
        <v>89.473684210526315</v>
      </c>
    </row>
    <row r="73" spans="3:7" ht="17.45" customHeight="1" x14ac:dyDescent="0.3">
      <c r="C73" s="29" t="s">
        <v>77</v>
      </c>
      <c r="D73" s="29">
        <v>23100003</v>
      </c>
      <c r="E73" s="35">
        <v>0</v>
      </c>
      <c r="F73" s="39">
        <v>108</v>
      </c>
      <c r="G73" s="9">
        <f>F73/108*100</f>
        <v>100</v>
      </c>
    </row>
    <row r="74" spans="3:7" ht="17.45" customHeight="1" x14ac:dyDescent="0.3">
      <c r="C74" s="29" t="s">
        <v>83</v>
      </c>
      <c r="D74" s="29">
        <v>23100004</v>
      </c>
      <c r="E74" s="35">
        <v>0</v>
      </c>
      <c r="F74" s="39">
        <v>108</v>
      </c>
      <c r="G74" s="9">
        <f>F74/108*100</f>
        <v>100</v>
      </c>
    </row>
    <row r="75" spans="3:7" ht="17.45" customHeight="1" x14ac:dyDescent="0.3">
      <c r="C75" s="29" t="s">
        <v>84</v>
      </c>
      <c r="D75" s="29">
        <v>23100006</v>
      </c>
      <c r="E75" s="35">
        <v>0</v>
      </c>
      <c r="F75" s="39">
        <v>108</v>
      </c>
      <c r="G75" s="9">
        <f t="shared" ref="G75:G125" si="6">F75/108*100</f>
        <v>100</v>
      </c>
    </row>
    <row r="76" spans="3:7" ht="17.45" customHeight="1" x14ac:dyDescent="0.3">
      <c r="C76" s="29" t="s">
        <v>106</v>
      </c>
      <c r="D76" s="29">
        <v>23100007</v>
      </c>
      <c r="E76" s="35">
        <v>0</v>
      </c>
      <c r="F76" s="39">
        <v>108</v>
      </c>
      <c r="G76" s="9">
        <f t="shared" si="6"/>
        <v>100</v>
      </c>
    </row>
    <row r="77" spans="3:7" ht="17.45" customHeight="1" x14ac:dyDescent="0.3">
      <c r="C77" s="29" t="s">
        <v>90</v>
      </c>
      <c r="D77" s="29">
        <v>23100009</v>
      </c>
      <c r="E77" s="35">
        <v>0</v>
      </c>
      <c r="F77" s="39">
        <v>108</v>
      </c>
      <c r="G77" s="9">
        <f t="shared" si="6"/>
        <v>100</v>
      </c>
    </row>
    <row r="78" spans="3:7" ht="17.45" customHeight="1" x14ac:dyDescent="0.3">
      <c r="C78" s="29" t="s">
        <v>82</v>
      </c>
      <c r="D78" s="29">
        <v>23100010</v>
      </c>
      <c r="E78" s="35">
        <v>0</v>
      </c>
      <c r="F78" s="39">
        <v>108</v>
      </c>
      <c r="G78" s="9">
        <f t="shared" si="6"/>
        <v>100</v>
      </c>
    </row>
    <row r="79" spans="3:7" ht="17.45" customHeight="1" x14ac:dyDescent="0.3">
      <c r="C79" s="29" t="s">
        <v>63</v>
      </c>
      <c r="D79" s="29">
        <v>23100012</v>
      </c>
      <c r="E79" s="35">
        <v>0</v>
      </c>
      <c r="F79" s="39">
        <v>108</v>
      </c>
      <c r="G79" s="9">
        <f t="shared" si="6"/>
        <v>100</v>
      </c>
    </row>
    <row r="80" spans="3:7" x14ac:dyDescent="0.3">
      <c r="C80" s="29" t="s">
        <v>59</v>
      </c>
      <c r="D80" s="29">
        <v>23100013</v>
      </c>
      <c r="E80" s="35">
        <v>0</v>
      </c>
      <c r="F80" s="39">
        <v>108</v>
      </c>
      <c r="G80" s="9">
        <f t="shared" si="6"/>
        <v>100</v>
      </c>
    </row>
    <row r="81" spans="3:7" x14ac:dyDescent="0.3">
      <c r="C81" s="29" t="s">
        <v>78</v>
      </c>
      <c r="D81" s="29">
        <v>23100017</v>
      </c>
      <c r="E81" s="35">
        <v>0</v>
      </c>
      <c r="F81" s="39">
        <v>108</v>
      </c>
      <c r="G81" s="9">
        <f t="shared" si="6"/>
        <v>100</v>
      </c>
    </row>
    <row r="82" spans="3:7" x14ac:dyDescent="0.3">
      <c r="C82" s="29" t="s">
        <v>95</v>
      </c>
      <c r="D82" s="29">
        <v>23100018</v>
      </c>
      <c r="E82" s="35">
        <v>0</v>
      </c>
      <c r="F82" s="39">
        <v>108</v>
      </c>
      <c r="G82" s="9">
        <f t="shared" si="6"/>
        <v>100</v>
      </c>
    </row>
    <row r="83" spans="3:7" x14ac:dyDescent="0.3">
      <c r="C83" s="29" t="s">
        <v>61</v>
      </c>
      <c r="D83" s="29">
        <v>23100019</v>
      </c>
      <c r="E83" s="35">
        <v>0</v>
      </c>
      <c r="F83" s="39">
        <v>108</v>
      </c>
      <c r="G83" s="9">
        <f t="shared" si="6"/>
        <v>100</v>
      </c>
    </row>
    <row r="84" spans="3:7" x14ac:dyDescent="0.3">
      <c r="C84" s="29" t="s">
        <v>76</v>
      </c>
      <c r="D84" s="29">
        <v>23100027</v>
      </c>
      <c r="E84" s="35">
        <v>0</v>
      </c>
      <c r="F84" s="39">
        <v>108</v>
      </c>
      <c r="G84" s="9">
        <f t="shared" si="6"/>
        <v>100</v>
      </c>
    </row>
    <row r="85" spans="3:7" x14ac:dyDescent="0.3">
      <c r="C85" s="29" t="s">
        <v>96</v>
      </c>
      <c r="D85" s="29">
        <v>23100029</v>
      </c>
      <c r="E85" s="35">
        <v>0</v>
      </c>
      <c r="F85" s="39">
        <v>108</v>
      </c>
      <c r="G85" s="9">
        <f t="shared" si="6"/>
        <v>100</v>
      </c>
    </row>
    <row r="86" spans="3:7" x14ac:dyDescent="0.3">
      <c r="C86" s="29" t="s">
        <v>93</v>
      </c>
      <c r="D86" s="29">
        <v>23100030</v>
      </c>
      <c r="E86" s="35">
        <v>0</v>
      </c>
      <c r="F86" s="39">
        <v>108</v>
      </c>
      <c r="G86" s="9">
        <f t="shared" si="6"/>
        <v>100</v>
      </c>
    </row>
    <row r="87" spans="3:7" x14ac:dyDescent="0.3">
      <c r="C87" s="29" t="s">
        <v>52</v>
      </c>
      <c r="D87" s="29">
        <v>23100031</v>
      </c>
      <c r="E87" s="35">
        <v>0</v>
      </c>
      <c r="F87" s="39">
        <v>108</v>
      </c>
      <c r="G87" s="9">
        <f t="shared" si="6"/>
        <v>100</v>
      </c>
    </row>
    <row r="88" spans="3:7" x14ac:dyDescent="0.3">
      <c r="C88" s="29" t="s">
        <v>147</v>
      </c>
      <c r="D88" s="29">
        <v>23100033</v>
      </c>
      <c r="E88" s="35">
        <v>0</v>
      </c>
      <c r="F88" s="39">
        <v>108</v>
      </c>
      <c r="G88" s="9">
        <f t="shared" si="6"/>
        <v>100</v>
      </c>
    </row>
    <row r="89" spans="3:7" x14ac:dyDescent="0.3">
      <c r="C89" s="29" t="s">
        <v>115</v>
      </c>
      <c r="D89" s="29">
        <v>23100034</v>
      </c>
      <c r="E89" s="35">
        <v>0</v>
      </c>
      <c r="F89" s="39">
        <v>108</v>
      </c>
      <c r="G89" s="9">
        <f t="shared" si="6"/>
        <v>100</v>
      </c>
    </row>
    <row r="90" spans="3:7" x14ac:dyDescent="0.3">
      <c r="C90" s="29" t="s">
        <v>51</v>
      </c>
      <c r="D90" s="29">
        <v>23100035</v>
      </c>
      <c r="E90" s="35">
        <v>0</v>
      </c>
      <c r="F90" s="39">
        <v>108</v>
      </c>
      <c r="G90" s="9">
        <f t="shared" si="6"/>
        <v>100</v>
      </c>
    </row>
    <row r="91" spans="3:7" x14ac:dyDescent="0.3">
      <c r="C91" s="29" t="s">
        <v>79</v>
      </c>
      <c r="D91" s="29">
        <v>23100037</v>
      </c>
      <c r="E91" s="35">
        <v>0</v>
      </c>
      <c r="F91" s="39">
        <v>108</v>
      </c>
      <c r="G91" s="9">
        <f t="shared" si="6"/>
        <v>100</v>
      </c>
    </row>
    <row r="92" spans="3:7" x14ac:dyDescent="0.3">
      <c r="C92" s="29" t="s">
        <v>62</v>
      </c>
      <c r="D92" s="29">
        <v>23100043</v>
      </c>
      <c r="E92" s="35">
        <v>0</v>
      </c>
      <c r="F92" s="39">
        <v>108</v>
      </c>
      <c r="G92" s="9">
        <f t="shared" si="6"/>
        <v>100</v>
      </c>
    </row>
    <row r="93" spans="3:7" x14ac:dyDescent="0.3">
      <c r="C93" s="29" t="s">
        <v>110</v>
      </c>
      <c r="D93" s="29">
        <v>23100048</v>
      </c>
      <c r="E93" s="35">
        <v>0</v>
      </c>
      <c r="F93" s="39">
        <v>108</v>
      </c>
      <c r="G93" s="9">
        <f t="shared" si="6"/>
        <v>100</v>
      </c>
    </row>
    <row r="94" spans="3:7" x14ac:dyDescent="0.3">
      <c r="C94" s="29" t="s">
        <v>46</v>
      </c>
      <c r="D94" s="29">
        <v>23100051</v>
      </c>
      <c r="E94" s="35">
        <v>0</v>
      </c>
      <c r="F94" s="39">
        <v>108</v>
      </c>
      <c r="G94" s="9">
        <f t="shared" si="6"/>
        <v>100</v>
      </c>
    </row>
    <row r="95" spans="3:7" x14ac:dyDescent="0.3">
      <c r="C95" s="29" t="s">
        <v>148</v>
      </c>
      <c r="D95" s="29">
        <v>23100056</v>
      </c>
      <c r="E95" s="35">
        <v>0</v>
      </c>
      <c r="F95" s="39">
        <v>108</v>
      </c>
      <c r="G95" s="9">
        <f t="shared" si="6"/>
        <v>100</v>
      </c>
    </row>
    <row r="96" spans="3:7" x14ac:dyDescent="0.3">
      <c r="C96" s="29" t="s">
        <v>149</v>
      </c>
      <c r="D96" s="29">
        <v>23100059</v>
      </c>
      <c r="E96" s="35">
        <v>0</v>
      </c>
      <c r="F96" s="39">
        <v>108</v>
      </c>
      <c r="G96" s="9">
        <f t="shared" si="6"/>
        <v>100</v>
      </c>
    </row>
    <row r="97" spans="3:7" x14ac:dyDescent="0.3">
      <c r="C97" s="29" t="s">
        <v>85</v>
      </c>
      <c r="D97" s="29">
        <v>23100060</v>
      </c>
      <c r="E97" s="35">
        <v>0</v>
      </c>
      <c r="F97" s="39">
        <v>108</v>
      </c>
      <c r="G97" s="9">
        <f t="shared" si="6"/>
        <v>100</v>
      </c>
    </row>
    <row r="98" spans="3:7" x14ac:dyDescent="0.3">
      <c r="C98" s="29" t="s">
        <v>108</v>
      </c>
      <c r="D98" s="29">
        <v>23100064</v>
      </c>
      <c r="E98" s="35">
        <v>0</v>
      </c>
      <c r="F98" s="39">
        <v>108</v>
      </c>
      <c r="G98" s="9">
        <f t="shared" si="6"/>
        <v>100</v>
      </c>
    </row>
    <row r="99" spans="3:7" x14ac:dyDescent="0.3">
      <c r="C99" s="29" t="s">
        <v>124</v>
      </c>
      <c r="D99" s="29">
        <v>23100069</v>
      </c>
      <c r="E99" s="35">
        <v>0</v>
      </c>
      <c r="F99" s="39">
        <v>108</v>
      </c>
      <c r="G99" s="9">
        <f t="shared" si="6"/>
        <v>100</v>
      </c>
    </row>
    <row r="100" spans="3:7" x14ac:dyDescent="0.3">
      <c r="C100" s="29" t="s">
        <v>72</v>
      </c>
      <c r="D100" s="29">
        <v>23100071</v>
      </c>
      <c r="E100" s="35">
        <v>0</v>
      </c>
      <c r="F100" s="39">
        <v>108</v>
      </c>
      <c r="G100" s="9">
        <f t="shared" si="6"/>
        <v>100</v>
      </c>
    </row>
    <row r="101" spans="3:7" x14ac:dyDescent="0.3">
      <c r="C101" s="29" t="s">
        <v>70</v>
      </c>
      <c r="D101" s="29">
        <v>23100072</v>
      </c>
      <c r="E101" s="35">
        <v>0</v>
      </c>
      <c r="F101" s="39">
        <v>108</v>
      </c>
      <c r="G101" s="9">
        <f t="shared" si="6"/>
        <v>100</v>
      </c>
    </row>
    <row r="102" spans="3:7" x14ac:dyDescent="0.3">
      <c r="C102" s="29" t="s">
        <v>112</v>
      </c>
      <c r="D102" s="29">
        <v>23100077</v>
      </c>
      <c r="E102" s="35">
        <v>0</v>
      </c>
      <c r="F102" s="39">
        <v>108</v>
      </c>
      <c r="G102" s="9">
        <f t="shared" si="6"/>
        <v>100</v>
      </c>
    </row>
    <row r="103" spans="3:7" x14ac:dyDescent="0.3">
      <c r="C103" s="29" t="s">
        <v>103</v>
      </c>
      <c r="D103" s="29">
        <v>23100078</v>
      </c>
      <c r="E103" s="35">
        <v>0</v>
      </c>
      <c r="F103" s="39">
        <v>108</v>
      </c>
      <c r="G103" s="9">
        <f t="shared" si="6"/>
        <v>100</v>
      </c>
    </row>
    <row r="104" spans="3:7" x14ac:dyDescent="0.3">
      <c r="C104" s="29" t="s">
        <v>150</v>
      </c>
      <c r="D104" s="29">
        <v>23100079</v>
      </c>
      <c r="E104" s="35">
        <v>0</v>
      </c>
      <c r="F104" s="39">
        <v>108</v>
      </c>
      <c r="G104" s="9">
        <f t="shared" si="6"/>
        <v>100</v>
      </c>
    </row>
    <row r="105" spans="3:7" x14ac:dyDescent="0.3">
      <c r="C105" s="29" t="s">
        <v>68</v>
      </c>
      <c r="D105" s="29">
        <v>23100081</v>
      </c>
      <c r="E105" s="35">
        <v>0</v>
      </c>
      <c r="F105" s="39">
        <v>108</v>
      </c>
      <c r="G105" s="9">
        <f t="shared" si="6"/>
        <v>100</v>
      </c>
    </row>
    <row r="106" spans="3:7" x14ac:dyDescent="0.3">
      <c r="C106" s="29" t="s">
        <v>100</v>
      </c>
      <c r="D106" s="29">
        <v>23100083</v>
      </c>
      <c r="E106" s="35">
        <v>0</v>
      </c>
      <c r="F106" s="39">
        <v>108</v>
      </c>
      <c r="G106" s="9">
        <f t="shared" si="6"/>
        <v>100</v>
      </c>
    </row>
    <row r="107" spans="3:7" x14ac:dyDescent="0.3">
      <c r="C107" s="29" t="s">
        <v>73</v>
      </c>
      <c r="D107" s="29">
        <v>23100092</v>
      </c>
      <c r="E107" s="35">
        <v>0</v>
      </c>
      <c r="F107" s="39">
        <v>108</v>
      </c>
      <c r="G107" s="9">
        <f t="shared" si="6"/>
        <v>100</v>
      </c>
    </row>
    <row r="108" spans="3:7" x14ac:dyDescent="0.3">
      <c r="C108" s="29" t="s">
        <v>151</v>
      </c>
      <c r="D108" s="29">
        <v>23100094</v>
      </c>
      <c r="E108" s="35">
        <v>0</v>
      </c>
      <c r="F108" s="39">
        <v>108</v>
      </c>
      <c r="G108" s="9">
        <f t="shared" si="6"/>
        <v>100</v>
      </c>
    </row>
    <row r="109" spans="3:7" x14ac:dyDescent="0.3">
      <c r="C109" s="29" t="s">
        <v>40</v>
      </c>
      <c r="D109" s="29">
        <v>23100099</v>
      </c>
      <c r="E109" s="35">
        <v>0</v>
      </c>
      <c r="F109" s="39">
        <v>108</v>
      </c>
      <c r="G109" s="9">
        <f t="shared" si="6"/>
        <v>100</v>
      </c>
    </row>
    <row r="110" spans="3:7" x14ac:dyDescent="0.3">
      <c r="C110" s="29" t="s">
        <v>152</v>
      </c>
      <c r="D110" s="29">
        <v>23100104</v>
      </c>
      <c r="E110" s="35">
        <v>0</v>
      </c>
      <c r="F110" s="39">
        <v>108</v>
      </c>
      <c r="G110" s="9">
        <f t="shared" si="6"/>
        <v>100</v>
      </c>
    </row>
    <row r="111" spans="3:7" x14ac:dyDescent="0.3">
      <c r="C111" s="29" t="s">
        <v>43</v>
      </c>
      <c r="D111" s="29">
        <v>23100105</v>
      </c>
      <c r="E111" s="35">
        <v>0</v>
      </c>
      <c r="F111" s="39">
        <v>108</v>
      </c>
      <c r="G111" s="9">
        <f t="shared" si="6"/>
        <v>100</v>
      </c>
    </row>
    <row r="112" spans="3:7" x14ac:dyDescent="0.3">
      <c r="C112" s="29" t="s">
        <v>153</v>
      </c>
      <c r="D112" s="29">
        <v>23100106</v>
      </c>
      <c r="E112" s="35">
        <v>0</v>
      </c>
      <c r="F112" s="39">
        <v>108</v>
      </c>
      <c r="G112" s="9">
        <f t="shared" si="6"/>
        <v>100</v>
      </c>
    </row>
    <row r="113" spans="3:7" x14ac:dyDescent="0.3">
      <c r="C113" s="2" t="s">
        <v>103</v>
      </c>
      <c r="D113" s="29">
        <v>23090095</v>
      </c>
      <c r="E113" s="29">
        <v>0</v>
      </c>
      <c r="F113" s="39">
        <v>108</v>
      </c>
      <c r="G113" s="9">
        <f t="shared" si="6"/>
        <v>100</v>
      </c>
    </row>
    <row r="114" spans="3:7" x14ac:dyDescent="0.3">
      <c r="C114" s="2" t="s">
        <v>105</v>
      </c>
      <c r="D114" s="29">
        <v>23090097</v>
      </c>
      <c r="E114" s="29">
        <v>0</v>
      </c>
      <c r="F114" s="39">
        <v>108</v>
      </c>
      <c r="G114" s="9">
        <f t="shared" si="6"/>
        <v>100</v>
      </c>
    </row>
    <row r="115" spans="3:7" x14ac:dyDescent="0.3">
      <c r="C115" s="2" t="s">
        <v>106</v>
      </c>
      <c r="D115" s="29">
        <v>23090098</v>
      </c>
      <c r="E115" s="29">
        <v>0</v>
      </c>
      <c r="F115" s="39">
        <v>108</v>
      </c>
      <c r="G115" s="9">
        <f t="shared" si="6"/>
        <v>100</v>
      </c>
    </row>
    <row r="116" spans="3:7" x14ac:dyDescent="0.3">
      <c r="C116" s="2" t="s">
        <v>107</v>
      </c>
      <c r="D116" s="29">
        <v>23090099</v>
      </c>
      <c r="E116" s="29">
        <v>0</v>
      </c>
      <c r="F116" s="39">
        <v>108</v>
      </c>
      <c r="G116" s="9">
        <f t="shared" si="6"/>
        <v>100</v>
      </c>
    </row>
    <row r="117" spans="3:7" x14ac:dyDescent="0.3">
      <c r="C117" s="2" t="s">
        <v>108</v>
      </c>
      <c r="D117" s="29">
        <v>23090100</v>
      </c>
      <c r="E117" s="29">
        <v>0</v>
      </c>
      <c r="F117" s="39">
        <v>108</v>
      </c>
      <c r="G117" s="9">
        <f t="shared" si="6"/>
        <v>100</v>
      </c>
    </row>
    <row r="118" spans="3:7" x14ac:dyDescent="0.3">
      <c r="C118" s="2" t="s">
        <v>109</v>
      </c>
      <c r="D118" s="29">
        <v>23090101</v>
      </c>
      <c r="E118" s="29">
        <v>0</v>
      </c>
      <c r="F118" s="39">
        <v>108</v>
      </c>
      <c r="G118" s="9">
        <f t="shared" si="6"/>
        <v>100</v>
      </c>
    </row>
    <row r="119" spans="3:7" x14ac:dyDescent="0.3">
      <c r="C119" s="2" t="s">
        <v>110</v>
      </c>
      <c r="D119" s="29">
        <v>23090103</v>
      </c>
      <c r="E119" s="29">
        <v>0</v>
      </c>
      <c r="F119" s="39">
        <v>108</v>
      </c>
      <c r="G119" s="9">
        <f t="shared" si="6"/>
        <v>100</v>
      </c>
    </row>
    <row r="120" spans="3:7" x14ac:dyDescent="0.3">
      <c r="C120" s="2" t="s">
        <v>112</v>
      </c>
      <c r="D120" s="29">
        <v>23090105</v>
      </c>
      <c r="E120" s="29">
        <v>0</v>
      </c>
      <c r="F120" s="39">
        <v>108</v>
      </c>
      <c r="G120" s="9">
        <f t="shared" si="6"/>
        <v>100</v>
      </c>
    </row>
    <row r="121" spans="3:7" x14ac:dyDescent="0.3">
      <c r="C121" s="2" t="s">
        <v>114</v>
      </c>
      <c r="D121" s="29">
        <v>23090107</v>
      </c>
      <c r="E121" s="29">
        <v>0</v>
      </c>
      <c r="F121" s="39">
        <v>108</v>
      </c>
      <c r="G121" s="9">
        <f t="shared" si="6"/>
        <v>100</v>
      </c>
    </row>
    <row r="122" spans="3:7" x14ac:dyDescent="0.3">
      <c r="C122" s="2" t="s">
        <v>98</v>
      </c>
      <c r="D122" s="29">
        <v>23090109</v>
      </c>
      <c r="E122" s="29">
        <v>0</v>
      </c>
      <c r="F122" s="39">
        <v>108</v>
      </c>
      <c r="G122" s="9">
        <f t="shared" si="6"/>
        <v>100</v>
      </c>
    </row>
    <row r="123" spans="3:7" x14ac:dyDescent="0.3">
      <c r="C123" s="2" t="s">
        <v>116</v>
      </c>
      <c r="D123" s="29">
        <v>23090111</v>
      </c>
      <c r="E123" s="29">
        <v>0</v>
      </c>
      <c r="F123" s="39">
        <v>108</v>
      </c>
      <c r="G123" s="9">
        <f t="shared" si="6"/>
        <v>100</v>
      </c>
    </row>
    <row r="124" spans="3:7" x14ac:dyDescent="0.3">
      <c r="C124" s="2" t="s">
        <v>118</v>
      </c>
      <c r="D124" s="29">
        <v>23090113</v>
      </c>
      <c r="E124" s="29">
        <v>0</v>
      </c>
      <c r="F124" s="39">
        <v>108</v>
      </c>
      <c r="G124" s="9">
        <f t="shared" si="6"/>
        <v>100</v>
      </c>
    </row>
    <row r="125" spans="3:7" x14ac:dyDescent="0.3">
      <c r="C125" s="2" t="s">
        <v>124</v>
      </c>
      <c r="D125" s="29">
        <v>23090119</v>
      </c>
      <c r="E125" s="29">
        <v>0</v>
      </c>
      <c r="F125" s="39">
        <v>108</v>
      </c>
      <c r="G125" s="9">
        <f t="shared" si="6"/>
        <v>100</v>
      </c>
    </row>
  </sheetData>
  <mergeCells count="1">
    <mergeCell ref="C1:S2"/>
  </mergeCells>
  <phoneticPr fontId="1" type="noConversion"/>
  <pageMargins left="1.62" right="0.9" top="0.75" bottom="0.75" header="0.3" footer="0.3"/>
  <pageSetup paperSize="9" scale="3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F770A-A973-40D2-9470-5AD073D4D951}">
  <sheetPr>
    <pageSetUpPr fitToPage="1"/>
  </sheetPr>
  <dimension ref="C1:S125"/>
  <sheetViews>
    <sheetView showGridLines="0" topLeftCell="B76" zoomScale="85" zoomScaleNormal="85" workbookViewId="0">
      <selection sqref="A1:T129"/>
    </sheetView>
  </sheetViews>
  <sheetFormatPr defaultRowHeight="16.5" x14ac:dyDescent="0.3"/>
  <cols>
    <col min="3" max="3" width="14.375" bestFit="1" customWidth="1"/>
    <col min="4" max="4" width="11" bestFit="1" customWidth="1"/>
  </cols>
  <sheetData>
    <row r="1" spans="3:19" ht="16.5" customHeight="1" x14ac:dyDescent="0.3">
      <c r="C1" s="37" t="s">
        <v>154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3:19" ht="18" customHeight="1" x14ac:dyDescent="0.3"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4" spans="3:19" ht="17.25" thickBot="1" x14ac:dyDescent="0.35">
      <c r="C4" s="3" t="s">
        <v>32</v>
      </c>
      <c r="D4" s="3" t="s">
        <v>11</v>
      </c>
      <c r="E4" s="3" t="s">
        <v>10</v>
      </c>
      <c r="F4" s="23" t="s">
        <v>12</v>
      </c>
      <c r="G4" s="3" t="s">
        <v>8</v>
      </c>
      <c r="P4" s="12" t="s">
        <v>7</v>
      </c>
      <c r="Q4" s="11" t="s">
        <v>6</v>
      </c>
      <c r="R4" s="10" t="s">
        <v>5</v>
      </c>
    </row>
    <row r="5" spans="3:19" ht="17.45" customHeight="1" x14ac:dyDescent="0.3">
      <c r="C5" s="29" t="s">
        <v>80</v>
      </c>
      <c r="D5" s="29">
        <v>23100095</v>
      </c>
      <c r="E5" s="35">
        <v>85</v>
      </c>
      <c r="F5" s="39">
        <f>RANK(E5,$E$5:$E$112,0)</f>
        <v>1</v>
      </c>
      <c r="G5" s="9">
        <v>1.3157894736842104</v>
      </c>
      <c r="P5" s="28">
        <v>100</v>
      </c>
      <c r="Q5" s="6">
        <f>FREQUENCY($E$5:$E$125,P5:P45)</f>
        <v>0</v>
      </c>
      <c r="R5" s="5">
        <f>Q5</f>
        <v>0</v>
      </c>
    </row>
    <row r="6" spans="3:19" ht="17.45" customHeight="1" x14ac:dyDescent="0.3">
      <c r="C6" s="29" t="s">
        <v>58</v>
      </c>
      <c r="D6" s="29">
        <v>23100039</v>
      </c>
      <c r="E6" s="35">
        <v>70</v>
      </c>
      <c r="F6" s="39">
        <f t="shared" ref="F6:F66" si="0">RANK(E6,$E$5:$E$112,0)</f>
        <v>2</v>
      </c>
      <c r="G6" s="9">
        <v>2.3157894736842102</v>
      </c>
      <c r="P6" s="8">
        <v>97.5</v>
      </c>
      <c r="Q6" s="6">
        <f t="shared" ref="Q6:Q45" si="1">FREQUENCY($E$5:$E$125,P6:P46)</f>
        <v>0</v>
      </c>
      <c r="R6" s="5">
        <f>R5+Q6</f>
        <v>0</v>
      </c>
    </row>
    <row r="7" spans="3:19" ht="17.45" customHeight="1" x14ac:dyDescent="0.3">
      <c r="C7" s="29" t="s">
        <v>117</v>
      </c>
      <c r="D7" s="29">
        <v>23100073</v>
      </c>
      <c r="E7" s="35">
        <v>67.5</v>
      </c>
      <c r="F7" s="39">
        <f t="shared" si="0"/>
        <v>3</v>
      </c>
      <c r="G7" s="9">
        <v>3.3157894736842102</v>
      </c>
      <c r="P7" s="8">
        <v>95</v>
      </c>
      <c r="Q7" s="6">
        <f t="shared" si="1"/>
        <v>0</v>
      </c>
      <c r="R7" s="5">
        <f>R6+Q7</f>
        <v>0</v>
      </c>
    </row>
    <row r="8" spans="3:19" ht="17.45" customHeight="1" x14ac:dyDescent="0.3">
      <c r="C8" s="29" t="s">
        <v>60</v>
      </c>
      <c r="D8" s="29">
        <v>23100008</v>
      </c>
      <c r="E8" s="35">
        <v>62.5</v>
      </c>
      <c r="F8" s="39">
        <f t="shared" si="0"/>
        <v>4</v>
      </c>
      <c r="G8" s="9">
        <v>4.3157894736842097</v>
      </c>
      <c r="P8" s="7">
        <v>92.5</v>
      </c>
      <c r="Q8" s="6">
        <f t="shared" si="1"/>
        <v>0</v>
      </c>
      <c r="R8" s="5">
        <f t="shared" ref="R8:R45" si="2">R7+Q8</f>
        <v>0</v>
      </c>
    </row>
    <row r="9" spans="3:19" ht="17.45" customHeight="1" x14ac:dyDescent="0.3">
      <c r="C9" s="29" t="s">
        <v>49</v>
      </c>
      <c r="D9" s="29">
        <v>23100022</v>
      </c>
      <c r="E9" s="35">
        <v>60</v>
      </c>
      <c r="F9" s="39">
        <f t="shared" si="0"/>
        <v>5</v>
      </c>
      <c r="G9" s="9">
        <v>5.3157894736842097</v>
      </c>
      <c r="P9" s="8">
        <v>90</v>
      </c>
      <c r="Q9" s="6">
        <f t="shared" si="1"/>
        <v>0</v>
      </c>
      <c r="R9" s="5">
        <f t="shared" si="2"/>
        <v>0</v>
      </c>
    </row>
    <row r="10" spans="3:19" ht="17.45" customHeight="1" x14ac:dyDescent="0.3">
      <c r="C10" s="29" t="s">
        <v>42</v>
      </c>
      <c r="D10" s="29">
        <v>23100096</v>
      </c>
      <c r="E10" s="35">
        <v>60</v>
      </c>
      <c r="F10" s="39">
        <f t="shared" si="0"/>
        <v>5</v>
      </c>
      <c r="G10" s="9">
        <v>6.3157894736842097</v>
      </c>
      <c r="P10" s="8">
        <v>87.5</v>
      </c>
      <c r="Q10" s="6">
        <f t="shared" si="1"/>
        <v>0</v>
      </c>
      <c r="R10" s="5">
        <f t="shared" si="2"/>
        <v>0</v>
      </c>
    </row>
    <row r="11" spans="3:19" ht="17.45" customHeight="1" x14ac:dyDescent="0.3">
      <c r="C11" s="29" t="s">
        <v>48</v>
      </c>
      <c r="D11" s="29">
        <v>23100041</v>
      </c>
      <c r="E11" s="35">
        <v>57.5</v>
      </c>
      <c r="F11" s="39">
        <f t="shared" si="0"/>
        <v>7</v>
      </c>
      <c r="G11" s="9">
        <v>7.3157894736842097</v>
      </c>
      <c r="P11" s="7">
        <v>85</v>
      </c>
      <c r="Q11" s="6">
        <f t="shared" si="1"/>
        <v>1</v>
      </c>
      <c r="R11" s="5">
        <f t="shared" si="2"/>
        <v>1</v>
      </c>
    </row>
    <row r="12" spans="3:19" ht="17.45" customHeight="1" x14ac:dyDescent="0.3">
      <c r="C12" s="29" t="s">
        <v>101</v>
      </c>
      <c r="D12" s="29">
        <v>23100086</v>
      </c>
      <c r="E12" s="35">
        <v>57.5</v>
      </c>
      <c r="F12" s="39">
        <f t="shared" si="0"/>
        <v>7</v>
      </c>
      <c r="G12" s="9">
        <v>8.3157894736842106</v>
      </c>
      <c r="P12" s="8">
        <v>82.5</v>
      </c>
      <c r="Q12" s="6">
        <f t="shared" si="1"/>
        <v>0</v>
      </c>
      <c r="R12" s="5">
        <f t="shared" si="2"/>
        <v>1</v>
      </c>
    </row>
    <row r="13" spans="3:19" ht="17.45" customHeight="1" x14ac:dyDescent="0.3">
      <c r="C13" s="29" t="s">
        <v>130</v>
      </c>
      <c r="D13" s="29">
        <v>23100093</v>
      </c>
      <c r="E13" s="35">
        <v>57.5</v>
      </c>
      <c r="F13" s="39">
        <f t="shared" si="0"/>
        <v>7</v>
      </c>
      <c r="G13" s="9">
        <v>9.3157894736842106</v>
      </c>
      <c r="P13" s="8">
        <v>80</v>
      </c>
      <c r="Q13" s="6">
        <f t="shared" si="1"/>
        <v>0</v>
      </c>
      <c r="R13" s="5">
        <f t="shared" si="2"/>
        <v>1</v>
      </c>
    </row>
    <row r="14" spans="3:19" ht="17.45" customHeight="1" x14ac:dyDescent="0.3">
      <c r="C14" s="29" t="s">
        <v>89</v>
      </c>
      <c r="D14" s="29">
        <v>23100014</v>
      </c>
      <c r="E14" s="35">
        <v>55</v>
      </c>
      <c r="F14" s="39">
        <f t="shared" si="0"/>
        <v>10</v>
      </c>
      <c r="G14" s="9">
        <v>10.3157894736842</v>
      </c>
      <c r="P14" s="7">
        <v>77.5</v>
      </c>
      <c r="Q14" s="6">
        <f t="shared" si="1"/>
        <v>0</v>
      </c>
      <c r="R14" s="5">
        <f t="shared" si="2"/>
        <v>1</v>
      </c>
    </row>
    <row r="15" spans="3:19" ht="17.45" customHeight="1" x14ac:dyDescent="0.3">
      <c r="C15" s="29" t="s">
        <v>74</v>
      </c>
      <c r="D15" s="29">
        <v>23100038</v>
      </c>
      <c r="E15" s="35">
        <v>55</v>
      </c>
      <c r="F15" s="39">
        <f t="shared" si="0"/>
        <v>10</v>
      </c>
      <c r="G15" s="9">
        <v>11.3157894736842</v>
      </c>
      <c r="P15" s="8">
        <v>75</v>
      </c>
      <c r="Q15" s="6">
        <f t="shared" si="1"/>
        <v>0</v>
      </c>
      <c r="R15" s="5">
        <f t="shared" si="2"/>
        <v>1</v>
      </c>
    </row>
    <row r="16" spans="3:19" ht="17.45" customHeight="1" x14ac:dyDescent="0.3">
      <c r="C16" s="29" t="s">
        <v>127</v>
      </c>
      <c r="D16" s="29">
        <v>23100065</v>
      </c>
      <c r="E16" s="35">
        <v>55</v>
      </c>
      <c r="F16" s="39">
        <f t="shared" si="0"/>
        <v>10</v>
      </c>
      <c r="G16" s="9">
        <v>12.3157894736842</v>
      </c>
      <c r="P16" s="8">
        <v>72.5</v>
      </c>
      <c r="Q16" s="6">
        <f t="shared" si="1"/>
        <v>0</v>
      </c>
      <c r="R16" s="5">
        <f t="shared" si="2"/>
        <v>1</v>
      </c>
    </row>
    <row r="17" spans="3:18" ht="17.45" customHeight="1" x14ac:dyDescent="0.3">
      <c r="C17" s="29" t="s">
        <v>47</v>
      </c>
      <c r="D17" s="29">
        <v>23100082</v>
      </c>
      <c r="E17" s="35">
        <v>55</v>
      </c>
      <c r="F17" s="39">
        <f t="shared" si="0"/>
        <v>10</v>
      </c>
      <c r="G17" s="9">
        <v>13.3157894736842</v>
      </c>
      <c r="P17" s="7">
        <v>70</v>
      </c>
      <c r="Q17" s="6">
        <f t="shared" si="1"/>
        <v>1</v>
      </c>
      <c r="R17" s="5">
        <f t="shared" si="2"/>
        <v>2</v>
      </c>
    </row>
    <row r="18" spans="3:18" ht="17.45" customHeight="1" x14ac:dyDescent="0.3">
      <c r="C18" s="29" t="s">
        <v>84</v>
      </c>
      <c r="D18" s="29">
        <v>23100006</v>
      </c>
      <c r="E18" s="35">
        <v>52.5</v>
      </c>
      <c r="F18" s="39">
        <f t="shared" si="0"/>
        <v>14</v>
      </c>
      <c r="G18" s="9">
        <v>14.3157894736842</v>
      </c>
      <c r="P18" s="8">
        <v>67.5</v>
      </c>
      <c r="Q18" s="6">
        <f t="shared" si="1"/>
        <v>1</v>
      </c>
      <c r="R18" s="5">
        <f t="shared" si="2"/>
        <v>3</v>
      </c>
    </row>
    <row r="19" spans="3:18" ht="17.45" customHeight="1" x14ac:dyDescent="0.3">
      <c r="C19" s="29" t="s">
        <v>92</v>
      </c>
      <c r="D19" s="29">
        <v>23100024</v>
      </c>
      <c r="E19" s="35">
        <v>52.5</v>
      </c>
      <c r="F19" s="39">
        <f t="shared" si="0"/>
        <v>14</v>
      </c>
      <c r="G19" s="9">
        <v>15.3157894736842</v>
      </c>
      <c r="P19" s="8">
        <v>65</v>
      </c>
      <c r="Q19" s="6">
        <f t="shared" si="1"/>
        <v>0</v>
      </c>
      <c r="R19" s="5">
        <f t="shared" si="2"/>
        <v>3</v>
      </c>
    </row>
    <row r="20" spans="3:18" x14ac:dyDescent="0.3">
      <c r="C20" s="29" t="s">
        <v>55</v>
      </c>
      <c r="D20" s="29">
        <v>23100050</v>
      </c>
      <c r="E20" s="35">
        <v>52.5</v>
      </c>
      <c r="F20" s="39">
        <f t="shared" si="0"/>
        <v>14</v>
      </c>
      <c r="G20" s="9">
        <v>16.315789473684202</v>
      </c>
      <c r="P20" s="7">
        <v>62.5</v>
      </c>
      <c r="Q20" s="6">
        <f t="shared" si="1"/>
        <v>1</v>
      </c>
      <c r="R20" s="5">
        <f t="shared" si="2"/>
        <v>4</v>
      </c>
    </row>
    <row r="21" spans="3:18" x14ac:dyDescent="0.3">
      <c r="C21" s="29" t="s">
        <v>129</v>
      </c>
      <c r="D21" s="29">
        <v>23100055</v>
      </c>
      <c r="E21" s="35">
        <v>52.5</v>
      </c>
      <c r="F21" s="39">
        <f t="shared" si="0"/>
        <v>14</v>
      </c>
      <c r="G21" s="9">
        <v>17.315789473684202</v>
      </c>
      <c r="P21" s="8">
        <v>60</v>
      </c>
      <c r="Q21" s="6">
        <f t="shared" si="1"/>
        <v>2</v>
      </c>
      <c r="R21" s="5">
        <f t="shared" si="2"/>
        <v>6</v>
      </c>
    </row>
    <row r="22" spans="3:18" x14ac:dyDescent="0.3">
      <c r="C22" s="29" t="s">
        <v>102</v>
      </c>
      <c r="D22" s="29">
        <v>23100042</v>
      </c>
      <c r="E22" s="35">
        <v>50</v>
      </c>
      <c r="F22" s="39">
        <f t="shared" si="0"/>
        <v>18</v>
      </c>
      <c r="G22" s="9">
        <v>18.315789473684202</v>
      </c>
      <c r="P22" s="8">
        <v>57.5</v>
      </c>
      <c r="Q22" s="6">
        <f t="shared" si="1"/>
        <v>3</v>
      </c>
      <c r="R22" s="5">
        <f t="shared" si="2"/>
        <v>9</v>
      </c>
    </row>
    <row r="23" spans="3:18" x14ac:dyDescent="0.3">
      <c r="C23" s="29" t="s">
        <v>45</v>
      </c>
      <c r="D23" s="29">
        <v>23100100</v>
      </c>
      <c r="E23" s="35">
        <v>50</v>
      </c>
      <c r="F23" s="39">
        <f t="shared" si="0"/>
        <v>18</v>
      </c>
      <c r="G23" s="9">
        <v>19.315789473684202</v>
      </c>
      <c r="P23" s="7">
        <v>55</v>
      </c>
      <c r="Q23" s="6">
        <f t="shared" si="1"/>
        <v>4</v>
      </c>
      <c r="R23" s="5">
        <f t="shared" si="2"/>
        <v>13</v>
      </c>
    </row>
    <row r="24" spans="3:18" x14ac:dyDescent="0.3">
      <c r="C24" s="29" t="s">
        <v>91</v>
      </c>
      <c r="D24" s="29">
        <v>23100026</v>
      </c>
      <c r="E24" s="35">
        <v>47.5</v>
      </c>
      <c r="F24" s="39">
        <f t="shared" si="0"/>
        <v>20</v>
      </c>
      <c r="G24" s="9">
        <v>20.315789473684202</v>
      </c>
      <c r="P24" s="8">
        <v>52.5</v>
      </c>
      <c r="Q24" s="6">
        <f t="shared" si="1"/>
        <v>4</v>
      </c>
      <c r="R24" s="5">
        <f t="shared" si="2"/>
        <v>17</v>
      </c>
    </row>
    <row r="25" spans="3:18" x14ac:dyDescent="0.3">
      <c r="C25" s="29" t="s">
        <v>57</v>
      </c>
      <c r="D25" s="29">
        <v>23100052</v>
      </c>
      <c r="E25" s="35">
        <v>47.5</v>
      </c>
      <c r="F25" s="39">
        <f t="shared" si="0"/>
        <v>20</v>
      </c>
      <c r="G25" s="9">
        <v>21.315789473684202</v>
      </c>
      <c r="P25" s="8">
        <v>50</v>
      </c>
      <c r="Q25" s="6">
        <f t="shared" si="1"/>
        <v>2</v>
      </c>
      <c r="R25" s="5">
        <f t="shared" si="2"/>
        <v>19</v>
      </c>
    </row>
    <row r="26" spans="3:18" ht="17.45" customHeight="1" x14ac:dyDescent="0.3">
      <c r="C26" s="29" t="s">
        <v>132</v>
      </c>
      <c r="D26" s="29">
        <v>23100053</v>
      </c>
      <c r="E26" s="35">
        <v>47.5</v>
      </c>
      <c r="F26" s="39">
        <f t="shared" si="0"/>
        <v>20</v>
      </c>
      <c r="G26" s="9">
        <v>22.315789473684202</v>
      </c>
      <c r="P26" s="7">
        <v>47.5</v>
      </c>
      <c r="Q26" s="6">
        <f t="shared" si="1"/>
        <v>5</v>
      </c>
      <c r="R26" s="5">
        <f t="shared" si="2"/>
        <v>24</v>
      </c>
    </row>
    <row r="27" spans="3:18" ht="17.45" customHeight="1" x14ac:dyDescent="0.3">
      <c r="C27" s="29" t="s">
        <v>88</v>
      </c>
      <c r="D27" s="29">
        <v>23100062</v>
      </c>
      <c r="E27" s="35">
        <v>47.5</v>
      </c>
      <c r="F27" s="39">
        <f t="shared" si="0"/>
        <v>20</v>
      </c>
      <c r="G27" s="9">
        <v>23.315789473684202</v>
      </c>
      <c r="P27" s="8">
        <v>45</v>
      </c>
      <c r="Q27" s="6">
        <f t="shared" si="1"/>
        <v>8</v>
      </c>
      <c r="R27" s="5">
        <f t="shared" si="2"/>
        <v>32</v>
      </c>
    </row>
    <row r="28" spans="3:18" x14ac:dyDescent="0.3">
      <c r="C28" s="29" t="s">
        <v>121</v>
      </c>
      <c r="D28" s="29">
        <v>23100075</v>
      </c>
      <c r="E28" s="35">
        <v>47.5</v>
      </c>
      <c r="F28" s="39">
        <f t="shared" si="0"/>
        <v>20</v>
      </c>
      <c r="G28" s="9">
        <v>24.315789473684202</v>
      </c>
      <c r="P28" s="8">
        <v>42.5</v>
      </c>
      <c r="Q28" s="6">
        <f t="shared" si="1"/>
        <v>3</v>
      </c>
      <c r="R28" s="5">
        <f t="shared" si="2"/>
        <v>35</v>
      </c>
    </row>
    <row r="29" spans="3:18" x14ac:dyDescent="0.3">
      <c r="C29" s="29" t="s">
        <v>111</v>
      </c>
      <c r="D29" s="29">
        <v>23100011</v>
      </c>
      <c r="E29" s="35">
        <v>45</v>
      </c>
      <c r="F29" s="39">
        <f t="shared" si="0"/>
        <v>25</v>
      </c>
      <c r="G29" s="9">
        <v>25.315789473684202</v>
      </c>
      <c r="P29" s="7">
        <v>40</v>
      </c>
      <c r="Q29" s="6">
        <f t="shared" si="1"/>
        <v>7</v>
      </c>
      <c r="R29" s="5">
        <f t="shared" si="2"/>
        <v>42</v>
      </c>
    </row>
    <row r="30" spans="3:18" ht="17.45" customHeight="1" x14ac:dyDescent="0.3">
      <c r="C30" s="29" t="s">
        <v>87</v>
      </c>
      <c r="D30" s="29">
        <v>23100028</v>
      </c>
      <c r="E30" s="35">
        <v>45</v>
      </c>
      <c r="F30" s="39">
        <f t="shared" si="0"/>
        <v>25</v>
      </c>
      <c r="G30" s="9">
        <v>26.315789473684202</v>
      </c>
      <c r="P30" s="8">
        <v>37.5</v>
      </c>
      <c r="Q30" s="6">
        <f t="shared" si="1"/>
        <v>4</v>
      </c>
      <c r="R30" s="5">
        <f t="shared" si="2"/>
        <v>46</v>
      </c>
    </row>
    <row r="31" spans="3:18" ht="17.45" customHeight="1" x14ac:dyDescent="0.3">
      <c r="C31" s="29" t="s">
        <v>81</v>
      </c>
      <c r="D31" s="29">
        <v>23100032</v>
      </c>
      <c r="E31" s="35">
        <v>45</v>
      </c>
      <c r="F31" s="39">
        <f t="shared" si="0"/>
        <v>25</v>
      </c>
      <c r="G31" s="9">
        <v>27.315789473684202</v>
      </c>
      <c r="P31" s="8">
        <v>35</v>
      </c>
      <c r="Q31" s="6">
        <f t="shared" si="1"/>
        <v>4</v>
      </c>
      <c r="R31" s="5">
        <f t="shared" si="2"/>
        <v>50</v>
      </c>
    </row>
    <row r="32" spans="3:18" ht="17.45" customHeight="1" x14ac:dyDescent="0.3">
      <c r="C32" s="29" t="s">
        <v>62</v>
      </c>
      <c r="D32" s="29">
        <v>23100043</v>
      </c>
      <c r="E32" s="35">
        <v>45</v>
      </c>
      <c r="F32" s="39">
        <f t="shared" si="0"/>
        <v>25</v>
      </c>
      <c r="G32" s="9">
        <v>28.315789473684202</v>
      </c>
      <c r="P32" s="7">
        <v>32.5</v>
      </c>
      <c r="Q32" s="6">
        <f t="shared" si="1"/>
        <v>4</v>
      </c>
      <c r="R32" s="5">
        <f t="shared" si="2"/>
        <v>54</v>
      </c>
    </row>
    <row r="33" spans="3:18" ht="17.45" customHeight="1" x14ac:dyDescent="0.3">
      <c r="C33" s="29" t="s">
        <v>104</v>
      </c>
      <c r="D33" s="29">
        <v>23100066</v>
      </c>
      <c r="E33" s="35">
        <v>45</v>
      </c>
      <c r="F33" s="39">
        <f t="shared" si="0"/>
        <v>25</v>
      </c>
      <c r="G33" s="9">
        <v>29.315789473684202</v>
      </c>
      <c r="P33" s="8">
        <v>30</v>
      </c>
      <c r="Q33" s="6">
        <f t="shared" si="1"/>
        <v>2</v>
      </c>
      <c r="R33" s="5">
        <f t="shared" si="2"/>
        <v>56</v>
      </c>
    </row>
    <row r="34" spans="3:18" ht="17.45" customHeight="1" x14ac:dyDescent="0.3">
      <c r="C34" s="29" t="s">
        <v>71</v>
      </c>
      <c r="D34" s="29">
        <v>23100070</v>
      </c>
      <c r="E34" s="35">
        <v>45</v>
      </c>
      <c r="F34" s="39">
        <f t="shared" si="0"/>
        <v>25</v>
      </c>
      <c r="G34" s="9">
        <v>30.315789473684202</v>
      </c>
      <c r="P34" s="8">
        <v>27.5</v>
      </c>
      <c r="Q34" s="6">
        <f t="shared" si="1"/>
        <v>3</v>
      </c>
      <c r="R34" s="5">
        <f t="shared" si="2"/>
        <v>59</v>
      </c>
    </row>
    <row r="35" spans="3:18" x14ac:dyDescent="0.3">
      <c r="C35" s="29" t="s">
        <v>54</v>
      </c>
      <c r="D35" s="29">
        <v>23100085</v>
      </c>
      <c r="E35" s="35">
        <v>45</v>
      </c>
      <c r="F35" s="39">
        <f t="shared" si="0"/>
        <v>25</v>
      </c>
      <c r="G35" s="9">
        <v>31.315789473684202</v>
      </c>
      <c r="P35" s="7">
        <v>25</v>
      </c>
      <c r="Q35" s="6">
        <f t="shared" si="1"/>
        <v>1</v>
      </c>
      <c r="R35" s="5">
        <f t="shared" si="2"/>
        <v>60</v>
      </c>
    </row>
    <row r="36" spans="3:18" x14ac:dyDescent="0.3">
      <c r="C36" s="29" t="s">
        <v>140</v>
      </c>
      <c r="D36" s="29">
        <v>23100103</v>
      </c>
      <c r="E36" s="35">
        <v>45</v>
      </c>
      <c r="F36" s="39">
        <f t="shared" si="0"/>
        <v>25</v>
      </c>
      <c r="G36" s="9">
        <v>32.315789473684198</v>
      </c>
      <c r="P36" s="8">
        <v>22.5</v>
      </c>
      <c r="Q36" s="6">
        <f t="shared" si="1"/>
        <v>1</v>
      </c>
      <c r="R36" s="5">
        <f t="shared" si="2"/>
        <v>61</v>
      </c>
    </row>
    <row r="37" spans="3:18" x14ac:dyDescent="0.3">
      <c r="C37" s="29" t="s">
        <v>137</v>
      </c>
      <c r="D37" s="29">
        <v>23100036</v>
      </c>
      <c r="E37" s="35">
        <v>42.5</v>
      </c>
      <c r="F37" s="39">
        <f t="shared" si="0"/>
        <v>33</v>
      </c>
      <c r="G37" s="9">
        <v>33.315789473684198</v>
      </c>
      <c r="P37" s="8">
        <v>20</v>
      </c>
      <c r="Q37" s="6">
        <f t="shared" si="1"/>
        <v>0</v>
      </c>
      <c r="R37" s="5">
        <f t="shared" si="2"/>
        <v>61</v>
      </c>
    </row>
    <row r="38" spans="3:18" x14ac:dyDescent="0.3">
      <c r="C38" s="29" t="s">
        <v>131</v>
      </c>
      <c r="D38" s="29">
        <v>23100063</v>
      </c>
      <c r="E38" s="35">
        <v>42.5</v>
      </c>
      <c r="F38" s="39">
        <f t="shared" si="0"/>
        <v>33</v>
      </c>
      <c r="G38" s="9">
        <v>34.315789473684198</v>
      </c>
      <c r="P38" s="7">
        <v>17.5</v>
      </c>
      <c r="Q38" s="6">
        <f t="shared" si="1"/>
        <v>0</v>
      </c>
      <c r="R38" s="5">
        <f t="shared" si="2"/>
        <v>61</v>
      </c>
    </row>
    <row r="39" spans="3:18" ht="17.45" customHeight="1" x14ac:dyDescent="0.3">
      <c r="C39" s="29" t="s">
        <v>134</v>
      </c>
      <c r="D39" s="29">
        <v>23100088</v>
      </c>
      <c r="E39" s="35">
        <v>42.5</v>
      </c>
      <c r="F39" s="39">
        <f t="shared" si="0"/>
        <v>33</v>
      </c>
      <c r="G39" s="9">
        <v>35.315789473684198</v>
      </c>
      <c r="P39" s="8">
        <v>15</v>
      </c>
      <c r="Q39" s="6">
        <f t="shared" si="1"/>
        <v>0</v>
      </c>
      <c r="R39" s="5">
        <f t="shared" si="2"/>
        <v>61</v>
      </c>
    </row>
    <row r="40" spans="3:18" ht="17.45" customHeight="1" x14ac:dyDescent="0.3">
      <c r="C40" s="29" t="s">
        <v>66</v>
      </c>
      <c r="D40" s="29">
        <v>23100015</v>
      </c>
      <c r="E40" s="35">
        <v>40</v>
      </c>
      <c r="F40" s="39">
        <f t="shared" si="0"/>
        <v>36</v>
      </c>
      <c r="G40" s="9">
        <v>36.315789473684198</v>
      </c>
      <c r="P40" s="8">
        <v>12.5</v>
      </c>
      <c r="Q40" s="6">
        <f t="shared" si="1"/>
        <v>1</v>
      </c>
      <c r="R40" s="5">
        <f t="shared" si="2"/>
        <v>62</v>
      </c>
    </row>
    <row r="41" spans="3:18" ht="17.45" customHeight="1" x14ac:dyDescent="0.3">
      <c r="C41" s="29" t="s">
        <v>126</v>
      </c>
      <c r="D41" s="29">
        <v>23100047</v>
      </c>
      <c r="E41" s="35">
        <v>40</v>
      </c>
      <c r="F41" s="39">
        <f t="shared" si="0"/>
        <v>36</v>
      </c>
      <c r="G41" s="9">
        <v>37.315789473684198</v>
      </c>
      <c r="P41" s="7">
        <v>10</v>
      </c>
      <c r="Q41" s="6">
        <f t="shared" si="1"/>
        <v>0</v>
      </c>
      <c r="R41" s="5">
        <f t="shared" si="2"/>
        <v>62</v>
      </c>
    </row>
    <row r="42" spans="3:18" ht="17.45" customHeight="1" x14ac:dyDescent="0.3">
      <c r="C42" s="29" t="s">
        <v>125</v>
      </c>
      <c r="D42" s="29">
        <v>23100049</v>
      </c>
      <c r="E42" s="35">
        <v>40</v>
      </c>
      <c r="F42" s="39">
        <f t="shared" si="0"/>
        <v>36</v>
      </c>
      <c r="G42" s="9">
        <v>38.315789473684198</v>
      </c>
      <c r="P42" s="8">
        <v>7.5</v>
      </c>
      <c r="Q42" s="6">
        <f t="shared" si="1"/>
        <v>0</v>
      </c>
      <c r="R42" s="5">
        <f t="shared" si="2"/>
        <v>62</v>
      </c>
    </row>
    <row r="43" spans="3:18" x14ac:dyDescent="0.3">
      <c r="C43" s="29" t="s">
        <v>114</v>
      </c>
      <c r="D43" s="29">
        <v>23100061</v>
      </c>
      <c r="E43" s="35">
        <v>40</v>
      </c>
      <c r="F43" s="39">
        <f t="shared" si="0"/>
        <v>36</v>
      </c>
      <c r="G43" s="9">
        <v>39.315789473684198</v>
      </c>
      <c r="P43" s="8">
        <v>5</v>
      </c>
      <c r="Q43" s="6">
        <f t="shared" si="1"/>
        <v>0</v>
      </c>
      <c r="R43" s="5">
        <f t="shared" si="2"/>
        <v>62</v>
      </c>
    </row>
    <row r="44" spans="3:18" x14ac:dyDescent="0.3">
      <c r="C44" s="29" t="s">
        <v>119</v>
      </c>
      <c r="D44" s="29">
        <v>23100068</v>
      </c>
      <c r="E44" s="35">
        <v>40</v>
      </c>
      <c r="F44" s="39">
        <f t="shared" si="0"/>
        <v>36</v>
      </c>
      <c r="G44" s="9">
        <v>40.315789473684198</v>
      </c>
      <c r="P44" s="7">
        <v>2.5</v>
      </c>
      <c r="Q44" s="6">
        <f t="shared" si="1"/>
        <v>0</v>
      </c>
      <c r="R44" s="5">
        <f t="shared" si="2"/>
        <v>62</v>
      </c>
    </row>
    <row r="45" spans="3:18" x14ac:dyDescent="0.3">
      <c r="C45" s="29" t="s">
        <v>128</v>
      </c>
      <c r="D45" s="29">
        <v>23100080</v>
      </c>
      <c r="E45" s="35">
        <v>40</v>
      </c>
      <c r="F45" s="39">
        <f t="shared" si="0"/>
        <v>36</v>
      </c>
      <c r="G45" s="9">
        <v>41.315789473684198</v>
      </c>
      <c r="P45" s="8">
        <v>0</v>
      </c>
      <c r="Q45" s="6">
        <f t="shared" si="1"/>
        <v>59</v>
      </c>
      <c r="R45" s="5">
        <f t="shared" si="2"/>
        <v>121</v>
      </c>
    </row>
    <row r="46" spans="3:18" x14ac:dyDescent="0.3">
      <c r="C46" s="29" t="s">
        <v>86</v>
      </c>
      <c r="D46" s="29">
        <v>23100098</v>
      </c>
      <c r="E46" s="35">
        <v>40</v>
      </c>
      <c r="F46" s="39">
        <f t="shared" si="0"/>
        <v>36</v>
      </c>
      <c r="G46" s="9">
        <v>42.315789473684198</v>
      </c>
    </row>
    <row r="47" spans="3:18" ht="17.45" customHeight="1" x14ac:dyDescent="0.3">
      <c r="C47" s="29" t="s">
        <v>75</v>
      </c>
      <c r="D47" s="29">
        <v>23100025</v>
      </c>
      <c r="E47" s="35">
        <v>37.5</v>
      </c>
      <c r="F47" s="39">
        <f t="shared" si="0"/>
        <v>43</v>
      </c>
      <c r="G47" s="9">
        <v>43.315789473684198</v>
      </c>
      <c r="P47" s="3" t="s">
        <v>4</v>
      </c>
      <c r="Q47" s="16">
        <v>108</v>
      </c>
      <c r="R47" s="1" t="s">
        <v>3</v>
      </c>
    </row>
    <row r="48" spans="3:18" ht="17.45" customHeight="1" x14ac:dyDescent="0.3">
      <c r="C48" s="29" t="s">
        <v>116</v>
      </c>
      <c r="D48" s="29">
        <v>23100045</v>
      </c>
      <c r="E48" s="35">
        <v>37.5</v>
      </c>
      <c r="F48" s="39">
        <f t="shared" si="0"/>
        <v>43</v>
      </c>
      <c r="G48" s="9">
        <v>44.315789473684198</v>
      </c>
      <c r="P48" s="3" t="s">
        <v>2</v>
      </c>
      <c r="Q48" s="20">
        <v>44.112903225806448</v>
      </c>
      <c r="R48" s="1" t="s">
        <v>0</v>
      </c>
    </row>
    <row r="49" spans="3:18" ht="17.45" customHeight="1" x14ac:dyDescent="0.3">
      <c r="C49" s="29" t="s">
        <v>120</v>
      </c>
      <c r="D49" s="29">
        <v>23100074</v>
      </c>
      <c r="E49" s="35">
        <v>37.5</v>
      </c>
      <c r="F49" s="39">
        <f t="shared" si="0"/>
        <v>43</v>
      </c>
      <c r="G49" s="9">
        <v>45.315789473684198</v>
      </c>
      <c r="P49" s="3" t="s">
        <v>1</v>
      </c>
      <c r="Q49" s="20">
        <v>85</v>
      </c>
      <c r="R49" s="1" t="s">
        <v>0</v>
      </c>
    </row>
    <row r="50" spans="3:18" x14ac:dyDescent="0.3">
      <c r="C50" s="29" t="s">
        <v>135</v>
      </c>
      <c r="D50" s="29">
        <v>23100090</v>
      </c>
      <c r="E50" s="35">
        <v>37.5</v>
      </c>
      <c r="F50" s="39">
        <f t="shared" si="0"/>
        <v>43</v>
      </c>
      <c r="G50" s="9">
        <v>46.315789473684198</v>
      </c>
    </row>
    <row r="51" spans="3:18" ht="17.45" customHeight="1" x14ac:dyDescent="0.3">
      <c r="C51" s="29" t="s">
        <v>97</v>
      </c>
      <c r="D51" s="29">
        <v>23100005</v>
      </c>
      <c r="E51" s="35">
        <v>35</v>
      </c>
      <c r="F51" s="39">
        <f t="shared" si="0"/>
        <v>47</v>
      </c>
      <c r="G51" s="9">
        <v>47.315789473684198</v>
      </c>
    </row>
    <row r="52" spans="3:18" ht="17.45" customHeight="1" x14ac:dyDescent="0.3">
      <c r="C52" s="29" t="s">
        <v>113</v>
      </c>
      <c r="D52" s="29">
        <v>23100021</v>
      </c>
      <c r="E52" s="35">
        <v>35</v>
      </c>
      <c r="F52" s="39">
        <f t="shared" si="0"/>
        <v>47</v>
      </c>
      <c r="G52" s="9">
        <v>48.315789473684198</v>
      </c>
    </row>
    <row r="53" spans="3:18" ht="17.45" customHeight="1" x14ac:dyDescent="0.3">
      <c r="C53" s="29" t="s">
        <v>94</v>
      </c>
      <c r="D53" s="29">
        <v>23100023</v>
      </c>
      <c r="E53" s="35">
        <v>35</v>
      </c>
      <c r="F53" s="39">
        <f t="shared" si="0"/>
        <v>47</v>
      </c>
      <c r="G53" s="9">
        <v>49.315789473684198</v>
      </c>
    </row>
    <row r="54" spans="3:18" x14ac:dyDescent="0.3">
      <c r="C54" s="29" t="s">
        <v>69</v>
      </c>
      <c r="D54" s="29">
        <v>23100058</v>
      </c>
      <c r="E54" s="35">
        <v>35</v>
      </c>
      <c r="F54" s="39">
        <f t="shared" si="0"/>
        <v>47</v>
      </c>
      <c r="G54" s="9">
        <v>50.315789473684198</v>
      </c>
    </row>
    <row r="55" spans="3:18" x14ac:dyDescent="0.3">
      <c r="C55" s="29" t="s">
        <v>56</v>
      </c>
      <c r="D55" s="29">
        <v>23100001</v>
      </c>
      <c r="E55" s="35">
        <v>32.5</v>
      </c>
      <c r="F55" s="39">
        <f t="shared" si="0"/>
        <v>51</v>
      </c>
      <c r="G55" s="9">
        <v>51.315789473684198</v>
      </c>
    </row>
    <row r="56" spans="3:18" x14ac:dyDescent="0.3">
      <c r="C56" s="29" t="s">
        <v>65</v>
      </c>
      <c r="D56" s="29">
        <v>23100040</v>
      </c>
      <c r="E56" s="35">
        <v>32.5</v>
      </c>
      <c r="F56" s="39">
        <f t="shared" si="0"/>
        <v>51</v>
      </c>
      <c r="G56" s="9">
        <v>52.315789473684198</v>
      </c>
    </row>
    <row r="57" spans="3:18" ht="17.45" customHeight="1" x14ac:dyDescent="0.3">
      <c r="C57" s="29" t="s">
        <v>139</v>
      </c>
      <c r="D57" s="29">
        <v>23100044</v>
      </c>
      <c r="E57" s="35">
        <v>32.5</v>
      </c>
      <c r="F57" s="39">
        <f t="shared" si="0"/>
        <v>51</v>
      </c>
      <c r="G57" s="9">
        <v>53.315789473684198</v>
      </c>
    </row>
    <row r="58" spans="3:18" ht="17.45" customHeight="1" x14ac:dyDescent="0.3">
      <c r="C58" s="29" t="s">
        <v>138</v>
      </c>
      <c r="D58" s="29">
        <v>23100107</v>
      </c>
      <c r="E58" s="35">
        <v>32.5</v>
      </c>
      <c r="F58" s="39">
        <f t="shared" si="0"/>
        <v>51</v>
      </c>
      <c r="G58" s="9">
        <v>54.315789473684198</v>
      </c>
    </row>
    <row r="59" spans="3:18" ht="17.45" customHeight="1" x14ac:dyDescent="0.3">
      <c r="C59" s="29" t="s">
        <v>53</v>
      </c>
      <c r="D59" s="29">
        <v>23100046</v>
      </c>
      <c r="E59" s="35">
        <v>30</v>
      </c>
      <c r="F59" s="39">
        <f t="shared" si="0"/>
        <v>55</v>
      </c>
      <c r="G59" s="9">
        <v>55.315789473684198</v>
      </c>
    </row>
    <row r="60" spans="3:18" ht="17.45" customHeight="1" x14ac:dyDescent="0.3">
      <c r="C60" s="29" t="s">
        <v>141</v>
      </c>
      <c r="D60" s="29">
        <v>23100054</v>
      </c>
      <c r="E60" s="35">
        <v>30</v>
      </c>
      <c r="F60" s="39">
        <f t="shared" si="0"/>
        <v>55</v>
      </c>
      <c r="G60" s="9">
        <v>56.315789473684198</v>
      </c>
    </row>
    <row r="61" spans="3:18" ht="17.45" customHeight="1" x14ac:dyDescent="0.3">
      <c r="C61" s="29" t="s">
        <v>98</v>
      </c>
      <c r="D61" s="29">
        <v>23100002</v>
      </c>
      <c r="E61" s="35">
        <v>27.5</v>
      </c>
      <c r="F61" s="39">
        <f t="shared" si="0"/>
        <v>57</v>
      </c>
      <c r="G61" s="9">
        <v>57.315789473684198</v>
      </c>
    </row>
    <row r="62" spans="3:18" ht="17.45" customHeight="1" x14ac:dyDescent="0.3">
      <c r="C62" s="29" t="s">
        <v>133</v>
      </c>
      <c r="D62" s="29">
        <v>23100057</v>
      </c>
      <c r="E62" s="35">
        <v>27.5</v>
      </c>
      <c r="F62" s="39">
        <f t="shared" si="0"/>
        <v>57</v>
      </c>
      <c r="G62" s="9">
        <v>58.315789473684198</v>
      </c>
    </row>
    <row r="63" spans="3:18" ht="17.45" customHeight="1" x14ac:dyDescent="0.3">
      <c r="C63" s="29" t="s">
        <v>142</v>
      </c>
      <c r="D63" s="29">
        <v>23100097</v>
      </c>
      <c r="E63" s="35">
        <v>27.5</v>
      </c>
      <c r="F63" s="39">
        <f t="shared" si="0"/>
        <v>57</v>
      </c>
      <c r="G63" s="9">
        <v>59.315789473684198</v>
      </c>
    </row>
    <row r="64" spans="3:18" ht="17.45" customHeight="1" x14ac:dyDescent="0.3">
      <c r="C64" s="29" t="s">
        <v>64</v>
      </c>
      <c r="D64" s="29">
        <v>23100020</v>
      </c>
      <c r="E64" s="35">
        <v>25</v>
      </c>
      <c r="F64" s="39">
        <f t="shared" si="0"/>
        <v>60</v>
      </c>
      <c r="G64" s="9">
        <v>60.315789473684198</v>
      </c>
    </row>
    <row r="65" spans="3:7" ht="17.45" customHeight="1" x14ac:dyDescent="0.3">
      <c r="C65" s="29" t="s">
        <v>44</v>
      </c>
      <c r="D65" s="29">
        <v>23100102</v>
      </c>
      <c r="E65" s="35">
        <v>22.5</v>
      </c>
      <c r="F65" s="39">
        <f t="shared" si="0"/>
        <v>61</v>
      </c>
      <c r="G65" s="9">
        <v>61.315789473684198</v>
      </c>
    </row>
    <row r="66" spans="3:7" ht="17.45" customHeight="1" x14ac:dyDescent="0.3">
      <c r="C66" s="29" t="s">
        <v>145</v>
      </c>
      <c r="D66" s="29">
        <v>23100084</v>
      </c>
      <c r="E66" s="35">
        <v>12.5</v>
      </c>
      <c r="F66" s="39">
        <f t="shared" si="0"/>
        <v>62</v>
      </c>
      <c r="G66" s="9">
        <v>62.315789473684198</v>
      </c>
    </row>
    <row r="67" spans="3:7" ht="17.45" customHeight="1" x14ac:dyDescent="0.3">
      <c r="C67" s="29" t="s">
        <v>77</v>
      </c>
      <c r="D67" s="29">
        <v>23100003</v>
      </c>
      <c r="E67" s="35">
        <v>0</v>
      </c>
      <c r="F67" s="39">
        <v>108</v>
      </c>
      <c r="G67" s="9">
        <v>100</v>
      </c>
    </row>
    <row r="68" spans="3:7" ht="17.45" customHeight="1" x14ac:dyDescent="0.3">
      <c r="C68" s="29" t="s">
        <v>83</v>
      </c>
      <c r="D68" s="29">
        <v>23100004</v>
      </c>
      <c r="E68" s="35">
        <v>0</v>
      </c>
      <c r="F68" s="39">
        <v>108</v>
      </c>
      <c r="G68" s="9">
        <v>100</v>
      </c>
    </row>
    <row r="69" spans="3:7" ht="17.45" customHeight="1" x14ac:dyDescent="0.3">
      <c r="C69" s="29" t="s">
        <v>106</v>
      </c>
      <c r="D69" s="29">
        <v>23100007</v>
      </c>
      <c r="E69" s="35">
        <v>0</v>
      </c>
      <c r="F69" s="39">
        <v>108</v>
      </c>
      <c r="G69" s="9">
        <v>100</v>
      </c>
    </row>
    <row r="70" spans="3:7" ht="17.45" customHeight="1" x14ac:dyDescent="0.3">
      <c r="C70" s="29" t="s">
        <v>90</v>
      </c>
      <c r="D70" s="29">
        <v>23100009</v>
      </c>
      <c r="E70" s="35">
        <v>0</v>
      </c>
      <c r="F70" s="39">
        <v>108</v>
      </c>
      <c r="G70" s="9">
        <v>100</v>
      </c>
    </row>
    <row r="71" spans="3:7" ht="17.45" customHeight="1" x14ac:dyDescent="0.3">
      <c r="C71" s="29" t="s">
        <v>82</v>
      </c>
      <c r="D71" s="29">
        <v>23100010</v>
      </c>
      <c r="E71" s="35">
        <v>0</v>
      </c>
      <c r="F71" s="39">
        <v>108</v>
      </c>
      <c r="G71" s="9">
        <v>100</v>
      </c>
    </row>
    <row r="72" spans="3:7" ht="17.45" customHeight="1" x14ac:dyDescent="0.3">
      <c r="C72" s="29" t="s">
        <v>63</v>
      </c>
      <c r="D72" s="29">
        <v>23100012</v>
      </c>
      <c r="E72" s="35">
        <v>0</v>
      </c>
      <c r="F72" s="39">
        <v>108</v>
      </c>
      <c r="G72" s="9">
        <v>100</v>
      </c>
    </row>
    <row r="73" spans="3:7" ht="17.45" customHeight="1" x14ac:dyDescent="0.3">
      <c r="C73" s="29" t="s">
        <v>59</v>
      </c>
      <c r="D73" s="29">
        <v>23100013</v>
      </c>
      <c r="E73" s="35">
        <v>0</v>
      </c>
      <c r="F73" s="39">
        <v>108</v>
      </c>
      <c r="G73" s="9">
        <v>100</v>
      </c>
    </row>
    <row r="74" spans="3:7" ht="17.45" customHeight="1" x14ac:dyDescent="0.3">
      <c r="C74" s="29" t="s">
        <v>50</v>
      </c>
      <c r="D74" s="29">
        <v>23100016</v>
      </c>
      <c r="E74" s="35">
        <v>0</v>
      </c>
      <c r="F74" s="39">
        <v>108</v>
      </c>
      <c r="G74" s="9">
        <v>100</v>
      </c>
    </row>
    <row r="75" spans="3:7" ht="17.45" customHeight="1" x14ac:dyDescent="0.3">
      <c r="C75" s="29" t="s">
        <v>78</v>
      </c>
      <c r="D75" s="29">
        <v>23100017</v>
      </c>
      <c r="E75" s="35">
        <v>0</v>
      </c>
      <c r="F75" s="39">
        <v>108</v>
      </c>
      <c r="G75" s="9">
        <v>100</v>
      </c>
    </row>
    <row r="76" spans="3:7" ht="17.45" customHeight="1" x14ac:dyDescent="0.3">
      <c r="C76" s="29" t="s">
        <v>95</v>
      </c>
      <c r="D76" s="29">
        <v>23100018</v>
      </c>
      <c r="E76" s="35">
        <v>0</v>
      </c>
      <c r="F76" s="39">
        <v>108</v>
      </c>
      <c r="G76" s="9">
        <v>100</v>
      </c>
    </row>
    <row r="77" spans="3:7" ht="17.45" customHeight="1" x14ac:dyDescent="0.3">
      <c r="C77" s="29" t="s">
        <v>61</v>
      </c>
      <c r="D77" s="29">
        <v>23100019</v>
      </c>
      <c r="E77" s="35">
        <v>0</v>
      </c>
      <c r="F77" s="39">
        <v>108</v>
      </c>
      <c r="G77" s="9">
        <v>100</v>
      </c>
    </row>
    <row r="78" spans="3:7" ht="17.45" customHeight="1" x14ac:dyDescent="0.3">
      <c r="C78" s="29" t="s">
        <v>76</v>
      </c>
      <c r="D78" s="29">
        <v>23100027</v>
      </c>
      <c r="E78" s="35">
        <v>0</v>
      </c>
      <c r="F78" s="39">
        <v>108</v>
      </c>
      <c r="G78" s="9">
        <v>100</v>
      </c>
    </row>
    <row r="79" spans="3:7" ht="17.45" customHeight="1" x14ac:dyDescent="0.3">
      <c r="C79" s="29" t="s">
        <v>96</v>
      </c>
      <c r="D79" s="29">
        <v>23100029</v>
      </c>
      <c r="E79" s="35">
        <v>0</v>
      </c>
      <c r="F79" s="39">
        <v>108</v>
      </c>
      <c r="G79" s="9">
        <v>100</v>
      </c>
    </row>
    <row r="80" spans="3:7" x14ac:dyDescent="0.3">
      <c r="C80" s="29" t="s">
        <v>93</v>
      </c>
      <c r="D80" s="29">
        <v>23100030</v>
      </c>
      <c r="E80" s="35">
        <v>0</v>
      </c>
      <c r="F80" s="39">
        <v>108</v>
      </c>
      <c r="G80" s="9">
        <v>100</v>
      </c>
    </row>
    <row r="81" spans="3:7" x14ac:dyDescent="0.3">
      <c r="C81" s="29" t="s">
        <v>52</v>
      </c>
      <c r="D81" s="29">
        <v>23100031</v>
      </c>
      <c r="E81" s="35">
        <v>0</v>
      </c>
      <c r="F81" s="39">
        <v>108</v>
      </c>
      <c r="G81" s="9">
        <v>100</v>
      </c>
    </row>
    <row r="82" spans="3:7" x14ac:dyDescent="0.3">
      <c r="C82" s="29" t="s">
        <v>147</v>
      </c>
      <c r="D82" s="29">
        <v>23100033</v>
      </c>
      <c r="E82" s="35">
        <v>0</v>
      </c>
      <c r="F82" s="39">
        <v>108</v>
      </c>
      <c r="G82" s="9">
        <v>100</v>
      </c>
    </row>
    <row r="83" spans="3:7" x14ac:dyDescent="0.3">
      <c r="C83" s="29" t="s">
        <v>115</v>
      </c>
      <c r="D83" s="29">
        <v>23100034</v>
      </c>
      <c r="E83" s="35">
        <v>0</v>
      </c>
      <c r="F83" s="39">
        <v>108</v>
      </c>
      <c r="G83" s="9">
        <v>100</v>
      </c>
    </row>
    <row r="84" spans="3:7" x14ac:dyDescent="0.3">
      <c r="C84" s="29" t="s">
        <v>51</v>
      </c>
      <c r="D84" s="29">
        <v>23100035</v>
      </c>
      <c r="E84" s="35">
        <v>0</v>
      </c>
      <c r="F84" s="39">
        <v>108</v>
      </c>
      <c r="G84" s="9">
        <v>100</v>
      </c>
    </row>
    <row r="85" spans="3:7" x14ac:dyDescent="0.3">
      <c r="C85" s="29" t="s">
        <v>79</v>
      </c>
      <c r="D85" s="29">
        <v>23100037</v>
      </c>
      <c r="E85" s="35">
        <v>0</v>
      </c>
      <c r="F85" s="39">
        <v>108</v>
      </c>
      <c r="G85" s="9">
        <v>100</v>
      </c>
    </row>
    <row r="86" spans="3:7" x14ac:dyDescent="0.3">
      <c r="C86" s="29" t="s">
        <v>110</v>
      </c>
      <c r="D86" s="29">
        <v>23100048</v>
      </c>
      <c r="E86" s="35">
        <v>0</v>
      </c>
      <c r="F86" s="39">
        <v>108</v>
      </c>
      <c r="G86" s="9">
        <v>100</v>
      </c>
    </row>
    <row r="87" spans="3:7" x14ac:dyDescent="0.3">
      <c r="C87" s="29" t="s">
        <v>46</v>
      </c>
      <c r="D87" s="29">
        <v>23100051</v>
      </c>
      <c r="E87" s="35">
        <v>0</v>
      </c>
      <c r="F87" s="39">
        <v>108</v>
      </c>
      <c r="G87" s="9">
        <v>100</v>
      </c>
    </row>
    <row r="88" spans="3:7" x14ac:dyDescent="0.3">
      <c r="C88" s="29" t="s">
        <v>148</v>
      </c>
      <c r="D88" s="29">
        <v>23100056</v>
      </c>
      <c r="E88" s="35">
        <v>0</v>
      </c>
      <c r="F88" s="39">
        <v>108</v>
      </c>
      <c r="G88" s="9">
        <v>100</v>
      </c>
    </row>
    <row r="89" spans="3:7" x14ac:dyDescent="0.3">
      <c r="C89" s="29" t="s">
        <v>149</v>
      </c>
      <c r="D89" s="29">
        <v>23100059</v>
      </c>
      <c r="E89" s="35">
        <v>0</v>
      </c>
      <c r="F89" s="39">
        <v>108</v>
      </c>
      <c r="G89" s="9">
        <v>100</v>
      </c>
    </row>
    <row r="90" spans="3:7" x14ac:dyDescent="0.3">
      <c r="C90" s="29" t="s">
        <v>85</v>
      </c>
      <c r="D90" s="29">
        <v>23100060</v>
      </c>
      <c r="E90" s="35">
        <v>0</v>
      </c>
      <c r="F90" s="39">
        <v>108</v>
      </c>
      <c r="G90" s="9">
        <v>100</v>
      </c>
    </row>
    <row r="91" spans="3:7" x14ac:dyDescent="0.3">
      <c r="C91" s="29" t="s">
        <v>108</v>
      </c>
      <c r="D91" s="29">
        <v>23100064</v>
      </c>
      <c r="E91" s="35">
        <v>0</v>
      </c>
      <c r="F91" s="39">
        <v>108</v>
      </c>
      <c r="G91" s="9">
        <v>100</v>
      </c>
    </row>
    <row r="92" spans="3:7" x14ac:dyDescent="0.3">
      <c r="C92" s="29" t="s">
        <v>41</v>
      </c>
      <c r="D92" s="29">
        <v>23100067</v>
      </c>
      <c r="E92" s="35">
        <v>0</v>
      </c>
      <c r="F92" s="39">
        <v>108</v>
      </c>
      <c r="G92" s="9">
        <v>100</v>
      </c>
    </row>
    <row r="93" spans="3:7" x14ac:dyDescent="0.3">
      <c r="C93" s="29" t="s">
        <v>124</v>
      </c>
      <c r="D93" s="29">
        <v>23100069</v>
      </c>
      <c r="E93" s="35">
        <v>0</v>
      </c>
      <c r="F93" s="39">
        <v>108</v>
      </c>
      <c r="G93" s="9">
        <v>100</v>
      </c>
    </row>
    <row r="94" spans="3:7" x14ac:dyDescent="0.3">
      <c r="C94" s="29" t="s">
        <v>72</v>
      </c>
      <c r="D94" s="29">
        <v>23100071</v>
      </c>
      <c r="E94" s="35">
        <v>0</v>
      </c>
      <c r="F94" s="39">
        <v>108</v>
      </c>
      <c r="G94" s="9">
        <v>100</v>
      </c>
    </row>
    <row r="95" spans="3:7" x14ac:dyDescent="0.3">
      <c r="C95" s="29" t="s">
        <v>70</v>
      </c>
      <c r="D95" s="29">
        <v>23100072</v>
      </c>
      <c r="E95" s="35">
        <v>0</v>
      </c>
      <c r="F95" s="39">
        <v>108</v>
      </c>
      <c r="G95" s="9">
        <v>100</v>
      </c>
    </row>
    <row r="96" spans="3:7" x14ac:dyDescent="0.3">
      <c r="C96" s="29" t="s">
        <v>122</v>
      </c>
      <c r="D96" s="29">
        <v>23100076</v>
      </c>
      <c r="E96" s="35">
        <v>0</v>
      </c>
      <c r="F96" s="39">
        <v>108</v>
      </c>
      <c r="G96" s="9">
        <v>100</v>
      </c>
    </row>
    <row r="97" spans="3:7" x14ac:dyDescent="0.3">
      <c r="C97" s="29" t="s">
        <v>112</v>
      </c>
      <c r="D97" s="29">
        <v>23100077</v>
      </c>
      <c r="E97" s="35">
        <v>0</v>
      </c>
      <c r="F97" s="39">
        <v>108</v>
      </c>
      <c r="G97" s="9">
        <v>100</v>
      </c>
    </row>
    <row r="98" spans="3:7" x14ac:dyDescent="0.3">
      <c r="C98" s="29" t="s">
        <v>103</v>
      </c>
      <c r="D98" s="29">
        <v>23100078</v>
      </c>
      <c r="E98" s="35">
        <v>0</v>
      </c>
      <c r="F98" s="39">
        <v>108</v>
      </c>
      <c r="G98" s="9">
        <v>100</v>
      </c>
    </row>
    <row r="99" spans="3:7" x14ac:dyDescent="0.3">
      <c r="C99" s="29" t="s">
        <v>150</v>
      </c>
      <c r="D99" s="29">
        <v>23100079</v>
      </c>
      <c r="E99" s="35">
        <v>0</v>
      </c>
      <c r="F99" s="39">
        <v>108</v>
      </c>
      <c r="G99" s="9">
        <v>100</v>
      </c>
    </row>
    <row r="100" spans="3:7" x14ac:dyDescent="0.3">
      <c r="C100" s="29" t="s">
        <v>68</v>
      </c>
      <c r="D100" s="29">
        <v>23100081</v>
      </c>
      <c r="E100" s="35">
        <v>0</v>
      </c>
      <c r="F100" s="39">
        <v>108</v>
      </c>
      <c r="G100" s="9">
        <v>100</v>
      </c>
    </row>
    <row r="101" spans="3:7" x14ac:dyDescent="0.3">
      <c r="C101" s="29" t="s">
        <v>100</v>
      </c>
      <c r="D101" s="29">
        <v>23100083</v>
      </c>
      <c r="E101" s="35">
        <v>0</v>
      </c>
      <c r="F101" s="39">
        <v>108</v>
      </c>
      <c r="G101" s="9">
        <v>100</v>
      </c>
    </row>
    <row r="102" spans="3:7" x14ac:dyDescent="0.3">
      <c r="C102" s="29" t="s">
        <v>67</v>
      </c>
      <c r="D102" s="29">
        <v>23100087</v>
      </c>
      <c r="E102" s="35">
        <v>0</v>
      </c>
      <c r="F102" s="39">
        <v>108</v>
      </c>
      <c r="G102" s="9">
        <v>100</v>
      </c>
    </row>
    <row r="103" spans="3:7" x14ac:dyDescent="0.3">
      <c r="C103" s="29" t="s">
        <v>136</v>
      </c>
      <c r="D103" s="29">
        <v>23100089</v>
      </c>
      <c r="E103" s="35">
        <v>0</v>
      </c>
      <c r="F103" s="39">
        <v>108</v>
      </c>
      <c r="G103" s="9">
        <v>100</v>
      </c>
    </row>
    <row r="104" spans="3:7" x14ac:dyDescent="0.3">
      <c r="C104" s="29" t="s">
        <v>143</v>
      </c>
      <c r="D104" s="29">
        <v>23100091</v>
      </c>
      <c r="E104" s="35">
        <v>0</v>
      </c>
      <c r="F104" s="39">
        <v>108</v>
      </c>
      <c r="G104" s="9">
        <v>100</v>
      </c>
    </row>
    <row r="105" spans="3:7" x14ac:dyDescent="0.3">
      <c r="C105" s="29" t="s">
        <v>73</v>
      </c>
      <c r="D105" s="29">
        <v>23100092</v>
      </c>
      <c r="E105" s="35">
        <v>0</v>
      </c>
      <c r="F105" s="39">
        <v>108</v>
      </c>
      <c r="G105" s="9">
        <v>100</v>
      </c>
    </row>
    <row r="106" spans="3:7" x14ac:dyDescent="0.3">
      <c r="C106" s="29" t="s">
        <v>151</v>
      </c>
      <c r="D106" s="29">
        <v>23100094</v>
      </c>
      <c r="E106" s="35">
        <v>0</v>
      </c>
      <c r="F106" s="39">
        <v>108</v>
      </c>
      <c r="G106" s="9">
        <v>100</v>
      </c>
    </row>
    <row r="107" spans="3:7" x14ac:dyDescent="0.3">
      <c r="C107" s="29" t="s">
        <v>40</v>
      </c>
      <c r="D107" s="29">
        <v>23100099</v>
      </c>
      <c r="E107" s="35">
        <v>0</v>
      </c>
      <c r="F107" s="39">
        <v>108</v>
      </c>
      <c r="G107" s="9">
        <v>100</v>
      </c>
    </row>
    <row r="108" spans="3:7" x14ac:dyDescent="0.3">
      <c r="C108" s="29" t="s">
        <v>144</v>
      </c>
      <c r="D108" s="29">
        <v>23100101</v>
      </c>
      <c r="E108" s="35">
        <v>0</v>
      </c>
      <c r="F108" s="39">
        <v>108</v>
      </c>
      <c r="G108" s="9">
        <v>100</v>
      </c>
    </row>
    <row r="109" spans="3:7" x14ac:dyDescent="0.3">
      <c r="C109" s="29" t="s">
        <v>152</v>
      </c>
      <c r="D109" s="29">
        <v>23100104</v>
      </c>
      <c r="E109" s="35">
        <v>0</v>
      </c>
      <c r="F109" s="39">
        <v>108</v>
      </c>
      <c r="G109" s="9">
        <v>100</v>
      </c>
    </row>
    <row r="110" spans="3:7" x14ac:dyDescent="0.3">
      <c r="C110" s="29" t="s">
        <v>43</v>
      </c>
      <c r="D110" s="29">
        <v>23100105</v>
      </c>
      <c r="E110" s="35">
        <v>0</v>
      </c>
      <c r="F110" s="39">
        <v>108</v>
      </c>
      <c r="G110" s="9">
        <v>100</v>
      </c>
    </row>
    <row r="111" spans="3:7" x14ac:dyDescent="0.3">
      <c r="C111" s="29" t="s">
        <v>153</v>
      </c>
      <c r="D111" s="29">
        <v>23100106</v>
      </c>
      <c r="E111" s="35">
        <v>0</v>
      </c>
      <c r="F111" s="39">
        <v>108</v>
      </c>
      <c r="G111" s="9">
        <v>100</v>
      </c>
    </row>
    <row r="112" spans="3:7" x14ac:dyDescent="0.3">
      <c r="C112" s="29" t="s">
        <v>146</v>
      </c>
      <c r="D112" s="29">
        <v>23100108</v>
      </c>
      <c r="E112" s="35">
        <v>0</v>
      </c>
      <c r="F112" s="39">
        <v>108</v>
      </c>
      <c r="G112" s="9">
        <v>100</v>
      </c>
    </row>
    <row r="113" spans="3:7" x14ac:dyDescent="0.3">
      <c r="C113" s="2" t="s">
        <v>107</v>
      </c>
      <c r="D113" s="29">
        <v>23090099</v>
      </c>
      <c r="E113" s="29">
        <v>0</v>
      </c>
      <c r="F113" s="39">
        <v>108</v>
      </c>
      <c r="G113" s="9">
        <v>100</v>
      </c>
    </row>
    <row r="114" spans="3:7" x14ac:dyDescent="0.3">
      <c r="C114" s="2" t="s">
        <v>108</v>
      </c>
      <c r="D114" s="29">
        <v>23090100</v>
      </c>
      <c r="E114" s="29">
        <v>0</v>
      </c>
      <c r="F114" s="39">
        <v>108</v>
      </c>
      <c r="G114" s="9">
        <v>100</v>
      </c>
    </row>
    <row r="115" spans="3:7" x14ac:dyDescent="0.3">
      <c r="C115" s="2" t="s">
        <v>109</v>
      </c>
      <c r="D115" s="29">
        <v>23090101</v>
      </c>
      <c r="E115" s="29">
        <v>0</v>
      </c>
      <c r="F115" s="39">
        <v>108</v>
      </c>
      <c r="G115" s="9">
        <v>100</v>
      </c>
    </row>
    <row r="116" spans="3:7" x14ac:dyDescent="0.3">
      <c r="C116" s="2" t="s">
        <v>110</v>
      </c>
      <c r="D116" s="29">
        <v>23090103</v>
      </c>
      <c r="E116" s="29">
        <v>0</v>
      </c>
      <c r="F116" s="39">
        <v>108</v>
      </c>
      <c r="G116" s="9">
        <v>100</v>
      </c>
    </row>
    <row r="117" spans="3:7" x14ac:dyDescent="0.3">
      <c r="C117" s="2" t="s">
        <v>111</v>
      </c>
      <c r="D117" s="29">
        <v>23090104</v>
      </c>
      <c r="E117" s="29">
        <v>0</v>
      </c>
      <c r="F117" s="39">
        <v>108</v>
      </c>
      <c r="G117" s="9">
        <v>100</v>
      </c>
    </row>
    <row r="118" spans="3:7" x14ac:dyDescent="0.3">
      <c r="C118" s="2" t="s">
        <v>112</v>
      </c>
      <c r="D118" s="29">
        <v>23090105</v>
      </c>
      <c r="E118" s="29">
        <v>0</v>
      </c>
      <c r="F118" s="39">
        <v>108</v>
      </c>
      <c r="G118" s="9">
        <v>100</v>
      </c>
    </row>
    <row r="119" spans="3:7" x14ac:dyDescent="0.3">
      <c r="C119" s="2" t="s">
        <v>113</v>
      </c>
      <c r="D119" s="29">
        <v>23090106</v>
      </c>
      <c r="E119" s="29">
        <v>0</v>
      </c>
      <c r="F119" s="39">
        <v>108</v>
      </c>
      <c r="G119" s="9">
        <v>100</v>
      </c>
    </row>
    <row r="120" spans="3:7" x14ac:dyDescent="0.3">
      <c r="C120" s="2" t="s">
        <v>114</v>
      </c>
      <c r="D120" s="29">
        <v>23090107</v>
      </c>
      <c r="E120" s="29">
        <v>0</v>
      </c>
      <c r="F120" s="39">
        <v>108</v>
      </c>
      <c r="G120" s="9">
        <v>100</v>
      </c>
    </row>
    <row r="121" spans="3:7" x14ac:dyDescent="0.3">
      <c r="C121" s="2" t="s">
        <v>98</v>
      </c>
      <c r="D121" s="29">
        <v>23090109</v>
      </c>
      <c r="E121" s="29">
        <v>0</v>
      </c>
      <c r="F121" s="39">
        <v>108</v>
      </c>
      <c r="G121" s="9">
        <v>100</v>
      </c>
    </row>
    <row r="122" spans="3:7" x14ac:dyDescent="0.3">
      <c r="C122" s="2" t="s">
        <v>118</v>
      </c>
      <c r="D122" s="29">
        <v>23090113</v>
      </c>
      <c r="E122" s="29">
        <v>0</v>
      </c>
      <c r="F122" s="39">
        <v>108</v>
      </c>
      <c r="G122" s="9">
        <v>100</v>
      </c>
    </row>
    <row r="123" spans="3:7" x14ac:dyDescent="0.3">
      <c r="C123" s="2" t="s">
        <v>119</v>
      </c>
      <c r="D123" s="29">
        <v>23090114</v>
      </c>
      <c r="E123" s="29">
        <v>0</v>
      </c>
      <c r="F123" s="39">
        <v>108</v>
      </c>
      <c r="G123" s="9">
        <v>100</v>
      </c>
    </row>
    <row r="124" spans="3:7" x14ac:dyDescent="0.3">
      <c r="C124" s="2" t="s">
        <v>123</v>
      </c>
      <c r="D124" s="29">
        <v>23090118</v>
      </c>
      <c r="E124" s="29">
        <v>0</v>
      </c>
      <c r="F124" s="39">
        <v>108</v>
      </c>
      <c r="G124" s="9">
        <v>100</v>
      </c>
    </row>
    <row r="125" spans="3:7" x14ac:dyDescent="0.3">
      <c r="C125" s="2" t="s">
        <v>124</v>
      </c>
      <c r="D125" s="29">
        <v>23090119</v>
      </c>
      <c r="E125" s="29">
        <v>0</v>
      </c>
      <c r="F125" s="39">
        <v>108</v>
      </c>
      <c r="G125" s="9">
        <v>100</v>
      </c>
    </row>
  </sheetData>
  <mergeCells count="1">
    <mergeCell ref="C1:S2"/>
  </mergeCells>
  <phoneticPr fontId="1" type="noConversion"/>
  <pageMargins left="1.62" right="0.9" top="0.75" bottom="0.75" header="0.3" footer="0.3"/>
  <pageSetup paperSize="9" scale="3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E29ED-C050-4216-8816-646037AF65AB}">
  <sheetPr>
    <pageSetUpPr fitToPage="1"/>
  </sheetPr>
  <dimension ref="B2:J46"/>
  <sheetViews>
    <sheetView showGridLines="0" topLeftCell="A19" workbookViewId="0">
      <selection sqref="A1:K49"/>
    </sheetView>
  </sheetViews>
  <sheetFormatPr defaultRowHeight="16.5" x14ac:dyDescent="0.3"/>
  <cols>
    <col min="4" max="4" width="9" bestFit="1" customWidth="1"/>
    <col min="5" max="9" width="9" customWidth="1"/>
    <col min="10" max="10" width="11.75" bestFit="1" customWidth="1"/>
  </cols>
  <sheetData>
    <row r="2" spans="2:10" ht="27.75" x14ac:dyDescent="0.3">
      <c r="B2" s="38" t="s">
        <v>156</v>
      </c>
      <c r="C2" s="38"/>
      <c r="D2" s="38"/>
      <c r="E2" s="38"/>
      <c r="F2" s="38"/>
      <c r="G2" s="38"/>
      <c r="H2" s="38"/>
      <c r="I2" s="38"/>
      <c r="J2" s="38"/>
    </row>
    <row r="3" spans="2:10" ht="7.5" customHeight="1" x14ac:dyDescent="0.3">
      <c r="B3" s="14"/>
      <c r="C3" s="14"/>
      <c r="D3" s="14"/>
      <c r="E3" s="14"/>
      <c r="F3" s="14"/>
      <c r="G3" s="14"/>
      <c r="H3" s="14"/>
      <c r="I3" s="14"/>
    </row>
    <row r="4" spans="2:10" x14ac:dyDescent="0.3">
      <c r="B4" s="3" t="s">
        <v>16</v>
      </c>
      <c r="C4" s="16" t="s">
        <v>17</v>
      </c>
      <c r="E4" s="3" t="s">
        <v>4</v>
      </c>
      <c r="F4" s="16">
        <v>108</v>
      </c>
      <c r="G4" s="3" t="s">
        <v>18</v>
      </c>
      <c r="H4" s="20">
        <v>66.099999999999994</v>
      </c>
      <c r="I4" s="3" t="s">
        <v>19</v>
      </c>
      <c r="J4" s="16">
        <v>40</v>
      </c>
    </row>
    <row r="5" spans="2:10" ht="9" customHeight="1" x14ac:dyDescent="0.3">
      <c r="B5" s="15"/>
      <c r="C5" s="15"/>
      <c r="D5" s="15"/>
      <c r="E5" s="13"/>
      <c r="F5" s="15"/>
      <c r="G5" s="15"/>
      <c r="H5" s="15"/>
      <c r="I5" s="15"/>
    </row>
    <row r="6" spans="2:10" x14ac:dyDescent="0.3">
      <c r="B6" s="3" t="s">
        <v>13</v>
      </c>
      <c r="C6" s="3" t="s">
        <v>14</v>
      </c>
      <c r="D6" s="3" t="s">
        <v>24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15</v>
      </c>
    </row>
    <row r="7" spans="2:10" x14ac:dyDescent="0.3">
      <c r="B7" s="21">
        <v>1</v>
      </c>
      <c r="C7" s="21">
        <v>2.5</v>
      </c>
      <c r="D7" s="17">
        <f>38/71*100</f>
        <v>53.521126760563376</v>
      </c>
      <c r="E7" s="35">
        <v>11</v>
      </c>
      <c r="F7" s="35">
        <v>0</v>
      </c>
      <c r="G7" s="35">
        <v>3</v>
      </c>
      <c r="H7" s="35">
        <v>19</v>
      </c>
      <c r="I7" s="35">
        <v>38</v>
      </c>
      <c r="J7" s="22" t="s">
        <v>30</v>
      </c>
    </row>
    <row r="8" spans="2:10" x14ac:dyDescent="0.3">
      <c r="B8" s="21">
        <v>2</v>
      </c>
      <c r="C8" s="21">
        <v>2.5</v>
      </c>
      <c r="D8" s="17">
        <f>61/71*100</f>
        <v>85.91549295774648</v>
      </c>
      <c r="E8" s="35">
        <v>61</v>
      </c>
      <c r="F8" s="35">
        <v>2</v>
      </c>
      <c r="G8" s="35">
        <v>6</v>
      </c>
      <c r="H8" s="35">
        <v>2</v>
      </c>
      <c r="I8" s="35">
        <v>0</v>
      </c>
      <c r="J8" s="22" t="s">
        <v>25</v>
      </c>
    </row>
    <row r="9" spans="2:10" x14ac:dyDescent="0.3">
      <c r="B9" s="21">
        <v>3</v>
      </c>
      <c r="C9" s="21">
        <v>2.5</v>
      </c>
      <c r="D9" s="17">
        <f>35/71*100</f>
        <v>49.295774647887328</v>
      </c>
      <c r="E9" s="35">
        <v>2</v>
      </c>
      <c r="F9" s="35">
        <v>9</v>
      </c>
      <c r="G9" s="35">
        <v>2</v>
      </c>
      <c r="H9" s="35">
        <v>35</v>
      </c>
      <c r="I9" s="35">
        <v>23</v>
      </c>
      <c r="J9" s="22" t="s">
        <v>30</v>
      </c>
    </row>
    <row r="10" spans="2:10" x14ac:dyDescent="0.3">
      <c r="B10" s="21">
        <v>4</v>
      </c>
      <c r="C10" s="21">
        <v>2.5</v>
      </c>
      <c r="D10" s="17">
        <f>33/71*100</f>
        <v>46.478873239436616</v>
      </c>
      <c r="E10" s="35">
        <v>4</v>
      </c>
      <c r="F10" s="35">
        <v>13</v>
      </c>
      <c r="G10" s="35">
        <v>16</v>
      </c>
      <c r="H10" s="35">
        <v>33</v>
      </c>
      <c r="I10" s="35">
        <v>5</v>
      </c>
      <c r="J10" s="22" t="s">
        <v>30</v>
      </c>
    </row>
    <row r="11" spans="2:10" x14ac:dyDescent="0.3">
      <c r="B11" s="21">
        <v>5</v>
      </c>
      <c r="C11" s="21">
        <v>2.5</v>
      </c>
      <c r="D11" s="17">
        <f>67/71*100</f>
        <v>94.366197183098592</v>
      </c>
      <c r="E11" s="35">
        <v>0</v>
      </c>
      <c r="F11" s="35">
        <v>67</v>
      </c>
      <c r="G11" s="35">
        <v>1</v>
      </c>
      <c r="H11" s="35">
        <v>2</v>
      </c>
      <c r="I11" s="35">
        <v>1</v>
      </c>
      <c r="J11" s="22" t="s">
        <v>25</v>
      </c>
    </row>
    <row r="12" spans="2:10" x14ac:dyDescent="0.3">
      <c r="B12" s="21">
        <v>6</v>
      </c>
      <c r="C12" s="21">
        <v>2.5</v>
      </c>
      <c r="D12" s="17">
        <f>44/71*100</f>
        <v>61.971830985915489</v>
      </c>
      <c r="E12" s="35">
        <v>44</v>
      </c>
      <c r="F12" s="35">
        <v>0</v>
      </c>
      <c r="G12" s="35">
        <v>13</v>
      </c>
      <c r="H12" s="35">
        <v>13</v>
      </c>
      <c r="I12" s="35">
        <v>1</v>
      </c>
      <c r="J12" s="22" t="s">
        <v>25</v>
      </c>
    </row>
    <row r="13" spans="2:10" x14ac:dyDescent="0.3">
      <c r="B13" s="21">
        <v>7</v>
      </c>
      <c r="C13" s="21">
        <v>2.5</v>
      </c>
      <c r="D13" s="17">
        <f>45/71*100</f>
        <v>63.380281690140848</v>
      </c>
      <c r="E13" s="35">
        <v>3</v>
      </c>
      <c r="F13" s="35">
        <v>13</v>
      </c>
      <c r="G13" s="35">
        <v>45</v>
      </c>
      <c r="H13" s="35">
        <v>5</v>
      </c>
      <c r="I13" s="35">
        <v>5</v>
      </c>
      <c r="J13" s="22" t="s">
        <v>25</v>
      </c>
    </row>
    <row r="14" spans="2:10" x14ac:dyDescent="0.3">
      <c r="B14" s="21">
        <v>8</v>
      </c>
      <c r="C14" s="21">
        <v>2.5</v>
      </c>
      <c r="D14" s="17">
        <f>51/71*100</f>
        <v>71.83098591549296</v>
      </c>
      <c r="E14" s="35">
        <v>6</v>
      </c>
      <c r="F14" s="35">
        <v>7</v>
      </c>
      <c r="G14" s="35">
        <v>51</v>
      </c>
      <c r="H14" s="35">
        <v>1</v>
      </c>
      <c r="I14" s="35">
        <v>6</v>
      </c>
      <c r="J14" s="22" t="s">
        <v>25</v>
      </c>
    </row>
    <row r="15" spans="2:10" x14ac:dyDescent="0.3">
      <c r="B15" s="21">
        <v>9</v>
      </c>
      <c r="C15" s="21">
        <v>2.5</v>
      </c>
      <c r="D15" s="17">
        <f>63/71*100</f>
        <v>88.732394366197184</v>
      </c>
      <c r="E15" s="35">
        <v>5</v>
      </c>
      <c r="F15" s="35">
        <v>0</v>
      </c>
      <c r="G15" s="35">
        <v>3</v>
      </c>
      <c r="H15" s="35">
        <v>63</v>
      </c>
      <c r="I15" s="35">
        <v>0</v>
      </c>
      <c r="J15" s="22" t="s">
        <v>25</v>
      </c>
    </row>
    <row r="16" spans="2:10" x14ac:dyDescent="0.3">
      <c r="B16" s="21">
        <v>10</v>
      </c>
      <c r="C16" s="21">
        <v>2.5</v>
      </c>
      <c r="D16" s="17">
        <f>40/71*100</f>
        <v>56.338028169014088</v>
      </c>
      <c r="E16" s="35">
        <v>6</v>
      </c>
      <c r="F16" s="35">
        <v>5</v>
      </c>
      <c r="G16" s="35">
        <v>40</v>
      </c>
      <c r="H16" s="35">
        <v>7</v>
      </c>
      <c r="I16" s="35">
        <v>13</v>
      </c>
      <c r="J16" s="22" t="s">
        <v>25</v>
      </c>
    </row>
    <row r="17" spans="2:10" x14ac:dyDescent="0.3">
      <c r="B17" s="21">
        <v>11</v>
      </c>
      <c r="C17" s="21">
        <v>2.5</v>
      </c>
      <c r="D17" s="17">
        <f>45/71*100</f>
        <v>63.380281690140848</v>
      </c>
      <c r="E17" s="35">
        <v>0</v>
      </c>
      <c r="F17" s="35">
        <v>8</v>
      </c>
      <c r="G17" s="35">
        <v>45</v>
      </c>
      <c r="H17" s="35">
        <v>11</v>
      </c>
      <c r="I17" s="35">
        <v>6</v>
      </c>
      <c r="J17" s="22" t="s">
        <v>25</v>
      </c>
    </row>
    <row r="18" spans="2:10" x14ac:dyDescent="0.3">
      <c r="B18" s="21">
        <v>12</v>
      </c>
      <c r="C18" s="21">
        <v>2.5</v>
      </c>
      <c r="D18" s="17">
        <f>23/71*100</f>
        <v>32.394366197183103</v>
      </c>
      <c r="E18" s="35">
        <v>26</v>
      </c>
      <c r="F18" s="35">
        <v>13</v>
      </c>
      <c r="G18" s="35">
        <v>23</v>
      </c>
      <c r="H18" s="35">
        <v>5</v>
      </c>
      <c r="I18" s="35">
        <v>4</v>
      </c>
      <c r="J18" s="22" t="s">
        <v>25</v>
      </c>
    </row>
    <row r="19" spans="2:10" x14ac:dyDescent="0.3">
      <c r="B19" s="21">
        <v>13</v>
      </c>
      <c r="C19" s="21">
        <v>2.5</v>
      </c>
      <c r="D19" s="17">
        <f>43/71*100</f>
        <v>60.563380281690137</v>
      </c>
      <c r="E19" s="35">
        <v>43</v>
      </c>
      <c r="F19" s="35">
        <v>0</v>
      </c>
      <c r="G19" s="35">
        <v>18</v>
      </c>
      <c r="H19" s="35">
        <v>2</v>
      </c>
      <c r="I19" s="35">
        <v>8</v>
      </c>
      <c r="J19" s="22" t="s">
        <v>25</v>
      </c>
    </row>
    <row r="20" spans="2:10" x14ac:dyDescent="0.3">
      <c r="B20" s="21">
        <v>14</v>
      </c>
      <c r="C20" s="21">
        <v>2.5</v>
      </c>
      <c r="D20" s="17">
        <f>37/71*100</f>
        <v>52.112676056338024</v>
      </c>
      <c r="E20" s="35">
        <v>18</v>
      </c>
      <c r="F20" s="35">
        <v>0</v>
      </c>
      <c r="G20" s="35">
        <v>37</v>
      </c>
      <c r="H20" s="35">
        <v>10</v>
      </c>
      <c r="I20" s="35">
        <v>6</v>
      </c>
      <c r="J20" s="22" t="s">
        <v>25</v>
      </c>
    </row>
    <row r="21" spans="2:10" x14ac:dyDescent="0.3">
      <c r="B21" s="21">
        <v>15</v>
      </c>
      <c r="C21" s="21">
        <v>2.5</v>
      </c>
      <c r="D21" s="17">
        <f>61/71*100</f>
        <v>85.91549295774648</v>
      </c>
      <c r="E21" s="35">
        <v>0</v>
      </c>
      <c r="F21" s="35">
        <v>9</v>
      </c>
      <c r="G21" s="35">
        <v>0</v>
      </c>
      <c r="H21" s="35">
        <v>61</v>
      </c>
      <c r="I21" s="35">
        <v>0</v>
      </c>
      <c r="J21" s="22" t="s">
        <v>25</v>
      </c>
    </row>
    <row r="22" spans="2:10" x14ac:dyDescent="0.3">
      <c r="B22" s="21">
        <v>16</v>
      </c>
      <c r="C22" s="21">
        <v>2.5</v>
      </c>
      <c r="D22" s="17">
        <f>43/71*100</f>
        <v>60.563380281690137</v>
      </c>
      <c r="E22" s="35">
        <v>4</v>
      </c>
      <c r="F22" s="35">
        <v>9</v>
      </c>
      <c r="G22" s="35">
        <v>43</v>
      </c>
      <c r="H22" s="35">
        <v>0</v>
      </c>
      <c r="I22" s="35">
        <v>14</v>
      </c>
      <c r="J22" s="22" t="s">
        <v>25</v>
      </c>
    </row>
    <row r="23" spans="2:10" x14ac:dyDescent="0.3">
      <c r="B23" s="21">
        <v>17</v>
      </c>
      <c r="C23" s="21">
        <v>2.5</v>
      </c>
      <c r="D23" s="17">
        <f>28/71*100</f>
        <v>39.436619718309856</v>
      </c>
      <c r="E23" s="35">
        <v>15</v>
      </c>
      <c r="F23" s="35">
        <v>17</v>
      </c>
      <c r="G23" s="35">
        <v>28</v>
      </c>
      <c r="H23" s="35">
        <v>6</v>
      </c>
      <c r="I23" s="35">
        <v>5</v>
      </c>
      <c r="J23" s="22" t="s">
        <v>25</v>
      </c>
    </row>
    <row r="24" spans="2:10" x14ac:dyDescent="0.3">
      <c r="B24" s="21">
        <v>18</v>
      </c>
      <c r="C24" s="21">
        <v>2.5</v>
      </c>
      <c r="D24" s="17">
        <f>59/71*100</f>
        <v>83.098591549295776</v>
      </c>
      <c r="E24" s="35">
        <v>1</v>
      </c>
      <c r="F24" s="35">
        <v>0</v>
      </c>
      <c r="G24" s="35">
        <v>7</v>
      </c>
      <c r="H24" s="35">
        <v>59</v>
      </c>
      <c r="I24" s="35">
        <v>4</v>
      </c>
      <c r="J24" s="22" t="s">
        <v>25</v>
      </c>
    </row>
    <row r="25" spans="2:10" x14ac:dyDescent="0.3">
      <c r="B25" s="21">
        <v>19</v>
      </c>
      <c r="C25" s="21">
        <v>2.5</v>
      </c>
      <c r="D25" s="17">
        <f>54/71*100</f>
        <v>76.056338028169009</v>
      </c>
      <c r="E25" s="35">
        <v>1</v>
      </c>
      <c r="F25" s="35">
        <v>5</v>
      </c>
      <c r="G25" s="35">
        <v>54</v>
      </c>
      <c r="H25" s="35">
        <v>5</v>
      </c>
      <c r="I25" s="35">
        <v>6</v>
      </c>
      <c r="J25" s="22" t="s">
        <v>25</v>
      </c>
    </row>
    <row r="26" spans="2:10" x14ac:dyDescent="0.3">
      <c r="B26" s="21">
        <v>20</v>
      </c>
      <c r="C26" s="21">
        <v>2.5</v>
      </c>
      <c r="D26" s="17">
        <f>60/71*100</f>
        <v>84.507042253521121</v>
      </c>
      <c r="E26" s="35">
        <v>1</v>
      </c>
      <c r="F26" s="35">
        <v>60</v>
      </c>
      <c r="G26" s="35">
        <v>5</v>
      </c>
      <c r="H26" s="35">
        <v>1</v>
      </c>
      <c r="I26" s="35">
        <v>4</v>
      </c>
      <c r="J26" s="22" t="s">
        <v>25</v>
      </c>
    </row>
    <row r="27" spans="2:10" x14ac:dyDescent="0.3">
      <c r="B27" s="21">
        <v>21</v>
      </c>
      <c r="C27" s="21">
        <v>2.5</v>
      </c>
      <c r="D27" s="17">
        <f>62/71*100</f>
        <v>87.323943661971825</v>
      </c>
      <c r="E27" s="35">
        <v>3</v>
      </c>
      <c r="F27" s="35">
        <v>62</v>
      </c>
      <c r="G27" s="35">
        <v>0</v>
      </c>
      <c r="H27" s="35">
        <v>3</v>
      </c>
      <c r="I27" s="35">
        <v>3</v>
      </c>
      <c r="J27" s="22" t="s">
        <v>26</v>
      </c>
    </row>
    <row r="28" spans="2:10" x14ac:dyDescent="0.3">
      <c r="B28" s="21">
        <v>22</v>
      </c>
      <c r="C28" s="21">
        <v>2.5</v>
      </c>
      <c r="D28" s="17">
        <f>62/71*100</f>
        <v>87.323943661971825</v>
      </c>
      <c r="E28" s="35">
        <v>1</v>
      </c>
      <c r="F28" s="35">
        <v>0</v>
      </c>
      <c r="G28" s="35">
        <v>3</v>
      </c>
      <c r="H28" s="35">
        <v>5</v>
      </c>
      <c r="I28" s="35">
        <v>62</v>
      </c>
      <c r="J28" s="22" t="s">
        <v>26</v>
      </c>
    </row>
    <row r="29" spans="2:10" x14ac:dyDescent="0.3">
      <c r="B29" s="21">
        <v>23</v>
      </c>
      <c r="C29" s="21">
        <v>2.5</v>
      </c>
      <c r="D29" s="17">
        <f>40/71*100</f>
        <v>56.338028169014088</v>
      </c>
      <c r="E29" s="35">
        <v>2</v>
      </c>
      <c r="F29" s="35">
        <v>17</v>
      </c>
      <c r="G29" s="35">
        <v>7</v>
      </c>
      <c r="H29" s="35">
        <v>5</v>
      </c>
      <c r="I29" s="35">
        <v>40</v>
      </c>
      <c r="J29" s="22" t="s">
        <v>26</v>
      </c>
    </row>
    <row r="30" spans="2:10" x14ac:dyDescent="0.3">
      <c r="B30" s="21">
        <v>24</v>
      </c>
      <c r="C30" s="21">
        <v>2.5</v>
      </c>
      <c r="D30" s="17">
        <f>52/71*100</f>
        <v>73.239436619718319</v>
      </c>
      <c r="E30" s="35">
        <v>10</v>
      </c>
      <c r="F30" s="35">
        <v>8</v>
      </c>
      <c r="G30" s="35">
        <v>52</v>
      </c>
      <c r="H30" s="35">
        <v>0</v>
      </c>
      <c r="I30" s="35">
        <v>1</v>
      </c>
      <c r="J30" s="22" t="s">
        <v>26</v>
      </c>
    </row>
    <row r="31" spans="2:10" x14ac:dyDescent="0.3">
      <c r="B31" s="21">
        <v>25</v>
      </c>
      <c r="C31" s="21">
        <v>2.5</v>
      </c>
      <c r="D31" s="17">
        <f>58/71*100</f>
        <v>81.690140845070431</v>
      </c>
      <c r="E31" s="35">
        <v>2</v>
      </c>
      <c r="F31" s="35">
        <v>1</v>
      </c>
      <c r="G31" s="35">
        <v>1</v>
      </c>
      <c r="H31" s="35">
        <v>58</v>
      </c>
      <c r="I31" s="35">
        <v>9</v>
      </c>
      <c r="J31" s="22" t="s">
        <v>26</v>
      </c>
    </row>
    <row r="32" spans="2:10" x14ac:dyDescent="0.3">
      <c r="B32" s="21">
        <v>26</v>
      </c>
      <c r="C32" s="21">
        <v>2.5</v>
      </c>
      <c r="D32" s="17">
        <f>48/71*100</f>
        <v>67.605633802816897</v>
      </c>
      <c r="E32" s="35">
        <v>1</v>
      </c>
      <c r="F32" s="35">
        <v>48</v>
      </c>
      <c r="G32" s="35">
        <v>12</v>
      </c>
      <c r="H32" s="35">
        <v>3</v>
      </c>
      <c r="I32" s="35">
        <v>7</v>
      </c>
      <c r="J32" s="22" t="s">
        <v>26</v>
      </c>
    </row>
    <row r="33" spans="2:10" x14ac:dyDescent="0.3">
      <c r="B33" s="21">
        <v>27</v>
      </c>
      <c r="C33" s="21">
        <v>2.5</v>
      </c>
      <c r="D33" s="17">
        <f>55/71*100</f>
        <v>77.464788732394368</v>
      </c>
      <c r="E33" s="35">
        <v>6</v>
      </c>
      <c r="F33" s="35">
        <v>1</v>
      </c>
      <c r="G33" s="35">
        <v>55</v>
      </c>
      <c r="H33" s="35">
        <v>9</v>
      </c>
      <c r="I33" s="35">
        <v>55</v>
      </c>
      <c r="J33" s="22" t="s">
        <v>26</v>
      </c>
    </row>
    <row r="34" spans="2:10" x14ac:dyDescent="0.3">
      <c r="B34" s="21">
        <v>28</v>
      </c>
      <c r="C34" s="21">
        <v>2.5</v>
      </c>
      <c r="D34" s="17">
        <f>59/71*100</f>
        <v>83.098591549295776</v>
      </c>
      <c r="E34" s="35">
        <v>3</v>
      </c>
      <c r="F34" s="35">
        <v>3</v>
      </c>
      <c r="G34" s="35">
        <v>3</v>
      </c>
      <c r="H34" s="35">
        <v>59</v>
      </c>
      <c r="I34" s="35">
        <v>3</v>
      </c>
      <c r="J34" s="22" t="s">
        <v>26</v>
      </c>
    </row>
    <row r="35" spans="2:10" x14ac:dyDescent="0.3">
      <c r="B35" s="21">
        <v>29</v>
      </c>
      <c r="C35" s="21">
        <v>2.5</v>
      </c>
      <c r="D35" s="17">
        <f>55/71*100</f>
        <v>77.464788732394368</v>
      </c>
      <c r="E35" s="35">
        <v>4</v>
      </c>
      <c r="F35" s="35">
        <v>1</v>
      </c>
      <c r="G35" s="35">
        <v>3</v>
      </c>
      <c r="H35" s="35">
        <v>7</v>
      </c>
      <c r="I35" s="35">
        <v>55</v>
      </c>
      <c r="J35" s="22" t="s">
        <v>26</v>
      </c>
    </row>
    <row r="36" spans="2:10" x14ac:dyDescent="0.3">
      <c r="B36" s="21">
        <v>30</v>
      </c>
      <c r="C36" s="21">
        <v>2.5</v>
      </c>
      <c r="D36" s="17">
        <f>62/71*100</f>
        <v>87.323943661971825</v>
      </c>
      <c r="E36" s="35">
        <v>2</v>
      </c>
      <c r="F36" s="35">
        <v>2</v>
      </c>
      <c r="G36" s="35">
        <v>1</v>
      </c>
      <c r="H36" s="35">
        <v>3</v>
      </c>
      <c r="I36" s="35">
        <v>62</v>
      </c>
      <c r="J36" s="22" t="s">
        <v>26</v>
      </c>
    </row>
    <row r="37" spans="2:10" x14ac:dyDescent="0.3">
      <c r="B37" s="21">
        <v>31</v>
      </c>
      <c r="C37" s="21">
        <v>2.5</v>
      </c>
      <c r="D37" s="17">
        <f>27/71*100</f>
        <v>38.028169014084504</v>
      </c>
      <c r="E37" s="35">
        <v>7</v>
      </c>
      <c r="F37" s="35">
        <v>6</v>
      </c>
      <c r="G37" s="35">
        <v>14</v>
      </c>
      <c r="H37" s="35">
        <v>15</v>
      </c>
      <c r="I37" s="35">
        <v>27</v>
      </c>
      <c r="J37" s="22" t="s">
        <v>34</v>
      </c>
    </row>
    <row r="38" spans="2:10" x14ac:dyDescent="0.3">
      <c r="B38" s="21">
        <v>32</v>
      </c>
      <c r="C38" s="21">
        <v>2.5</v>
      </c>
      <c r="D38" s="17">
        <f>50/71*100</f>
        <v>70.422535211267601</v>
      </c>
      <c r="E38" s="35">
        <v>3</v>
      </c>
      <c r="F38" s="35">
        <v>7</v>
      </c>
      <c r="G38" s="35">
        <v>4</v>
      </c>
      <c r="H38" s="35">
        <v>4</v>
      </c>
      <c r="I38" s="35">
        <v>50</v>
      </c>
      <c r="J38" s="22" t="s">
        <v>34</v>
      </c>
    </row>
    <row r="39" spans="2:10" x14ac:dyDescent="0.3">
      <c r="B39" s="21">
        <v>33</v>
      </c>
      <c r="C39" s="21">
        <v>2.5</v>
      </c>
      <c r="D39" s="17">
        <f>71/71*100</f>
        <v>100</v>
      </c>
      <c r="E39" s="40" t="s">
        <v>158</v>
      </c>
      <c r="F39" s="41"/>
      <c r="G39" s="41"/>
      <c r="H39" s="41"/>
      <c r="I39" s="42"/>
      <c r="J39" s="22" t="s">
        <v>34</v>
      </c>
    </row>
    <row r="40" spans="2:10" x14ac:dyDescent="0.3">
      <c r="B40" s="21">
        <v>34</v>
      </c>
      <c r="C40" s="21">
        <v>2.5</v>
      </c>
      <c r="D40" s="17">
        <f>48/71*100</f>
        <v>67.605633802816897</v>
      </c>
      <c r="E40" s="35">
        <v>4</v>
      </c>
      <c r="F40" s="35">
        <v>12</v>
      </c>
      <c r="G40" s="35">
        <v>3</v>
      </c>
      <c r="H40" s="35">
        <v>48</v>
      </c>
      <c r="I40" s="35">
        <v>2</v>
      </c>
      <c r="J40" s="22" t="s">
        <v>34</v>
      </c>
    </row>
    <row r="41" spans="2:10" x14ac:dyDescent="0.3">
      <c r="B41" s="21">
        <v>35</v>
      </c>
      <c r="C41" s="21">
        <v>2.5</v>
      </c>
      <c r="D41" s="17">
        <f>39/71*100</f>
        <v>54.929577464788736</v>
      </c>
      <c r="E41" s="35">
        <v>4</v>
      </c>
      <c r="F41" s="35">
        <v>17</v>
      </c>
      <c r="G41" s="35">
        <v>4</v>
      </c>
      <c r="H41" s="35">
        <v>3</v>
      </c>
      <c r="I41" s="35">
        <v>39</v>
      </c>
      <c r="J41" s="22" t="s">
        <v>34</v>
      </c>
    </row>
    <row r="42" spans="2:10" x14ac:dyDescent="0.3">
      <c r="B42" s="21">
        <v>36</v>
      </c>
      <c r="C42" s="21">
        <v>2.5</v>
      </c>
      <c r="D42" s="17">
        <f>17/71*100</f>
        <v>23.943661971830984</v>
      </c>
      <c r="E42" s="35">
        <v>16</v>
      </c>
      <c r="F42" s="35">
        <v>12</v>
      </c>
      <c r="G42" s="35">
        <v>16</v>
      </c>
      <c r="H42" s="35">
        <v>17</v>
      </c>
      <c r="I42" s="35">
        <v>7</v>
      </c>
      <c r="J42" s="22" t="s">
        <v>34</v>
      </c>
    </row>
    <row r="43" spans="2:10" x14ac:dyDescent="0.3">
      <c r="B43" s="21">
        <v>37</v>
      </c>
      <c r="C43" s="21">
        <v>2.5</v>
      </c>
      <c r="D43" s="17">
        <f>57/71*100</f>
        <v>80.281690140845072</v>
      </c>
      <c r="E43" s="35">
        <v>4</v>
      </c>
      <c r="F43" s="35">
        <v>1</v>
      </c>
      <c r="G43" s="35">
        <v>4</v>
      </c>
      <c r="H43" s="35">
        <v>2</v>
      </c>
      <c r="I43" s="35">
        <v>57</v>
      </c>
      <c r="J43" s="22" t="s">
        <v>34</v>
      </c>
    </row>
    <row r="44" spans="2:10" x14ac:dyDescent="0.3">
      <c r="B44" s="21">
        <v>38</v>
      </c>
      <c r="C44" s="21">
        <v>2.5</v>
      </c>
      <c r="D44" s="17">
        <f>49/71*100</f>
        <v>69.014084507042256</v>
      </c>
      <c r="E44" s="35">
        <v>2</v>
      </c>
      <c r="F44" s="35">
        <v>8</v>
      </c>
      <c r="G44" s="35">
        <v>4</v>
      </c>
      <c r="H44" s="35">
        <v>49</v>
      </c>
      <c r="I44" s="35">
        <v>5</v>
      </c>
      <c r="J44" s="22" t="s">
        <v>34</v>
      </c>
    </row>
    <row r="45" spans="2:10" x14ac:dyDescent="0.3">
      <c r="B45" s="21">
        <v>39</v>
      </c>
      <c r="C45" s="21">
        <v>2.5</v>
      </c>
      <c r="D45" s="17">
        <f>24/71*100</f>
        <v>33.802816901408448</v>
      </c>
      <c r="E45" s="35">
        <v>18</v>
      </c>
      <c r="F45" s="35">
        <v>6</v>
      </c>
      <c r="G45" s="35">
        <v>16</v>
      </c>
      <c r="H45" s="35">
        <v>4</v>
      </c>
      <c r="I45" s="35">
        <v>24</v>
      </c>
      <c r="J45" s="22" t="s">
        <v>34</v>
      </c>
    </row>
    <row r="46" spans="2:10" x14ac:dyDescent="0.3">
      <c r="B46" s="21">
        <v>40</v>
      </c>
      <c r="C46" s="21">
        <v>2.5</v>
      </c>
      <c r="D46" s="17">
        <f>31/71*100</f>
        <v>43.661971830985912</v>
      </c>
      <c r="E46" s="35">
        <v>31</v>
      </c>
      <c r="F46" s="35">
        <v>2</v>
      </c>
      <c r="G46" s="35">
        <v>10</v>
      </c>
      <c r="H46" s="35">
        <v>16</v>
      </c>
      <c r="I46" s="35">
        <v>9</v>
      </c>
      <c r="J46" s="22" t="s">
        <v>34</v>
      </c>
    </row>
  </sheetData>
  <mergeCells count="2">
    <mergeCell ref="B2:J2"/>
    <mergeCell ref="E39:I39"/>
  </mergeCells>
  <phoneticPr fontId="1" type="noConversion"/>
  <conditionalFormatting sqref="D7:D46">
    <cfRule type="cellIs" dxfId="3" priority="2" operator="lessThan">
      <formula>50</formula>
    </cfRule>
  </conditionalFormatting>
  <conditionalFormatting sqref="D41">
    <cfRule type="cellIs" dxfId="2" priority="1" operator="lessThan">
      <formula>50.01</formula>
    </cfRule>
  </conditionalFormatting>
  <pageMargins left="1" right="1" top="1" bottom="1" header="0.5" footer="0.5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E5D7-C07D-4DDD-A5C1-ADB457B454B3}">
  <sheetPr>
    <pageSetUpPr fitToPage="1"/>
  </sheetPr>
  <dimension ref="B2:J46"/>
  <sheetViews>
    <sheetView showGridLines="0" topLeftCell="A5" workbookViewId="0">
      <selection sqref="A1:K49"/>
    </sheetView>
  </sheetViews>
  <sheetFormatPr defaultRowHeight="16.5" x14ac:dyDescent="0.3"/>
  <cols>
    <col min="2" max="2" width="9" style="27"/>
    <col min="4" max="4" width="9" customWidth="1"/>
  </cols>
  <sheetData>
    <row r="2" spans="2:10" ht="27.75" x14ac:dyDescent="0.3">
      <c r="B2" s="38" t="s">
        <v>159</v>
      </c>
      <c r="C2" s="38"/>
      <c r="D2" s="38"/>
      <c r="E2" s="38"/>
      <c r="F2" s="38"/>
      <c r="G2" s="38"/>
      <c r="H2" s="38"/>
      <c r="I2" s="38"/>
      <c r="J2" s="38"/>
    </row>
    <row r="3" spans="2:10" ht="7.5" customHeight="1" x14ac:dyDescent="0.3">
      <c r="B3" s="24"/>
      <c r="C3" s="14"/>
      <c r="D3" s="14"/>
      <c r="E3" s="14"/>
      <c r="F3" s="14"/>
      <c r="G3" s="14"/>
      <c r="H3" s="14"/>
      <c r="I3" s="14"/>
    </row>
    <row r="4" spans="2:10" x14ac:dyDescent="0.3">
      <c r="B4" s="25" t="s">
        <v>16</v>
      </c>
      <c r="C4" s="16" t="s">
        <v>17</v>
      </c>
      <c r="E4" s="3" t="s">
        <v>4</v>
      </c>
      <c r="F4" s="16">
        <v>108</v>
      </c>
      <c r="G4" s="3" t="s">
        <v>18</v>
      </c>
      <c r="H4" s="20">
        <v>69.2</v>
      </c>
      <c r="I4" s="3" t="s">
        <v>19</v>
      </c>
      <c r="J4" s="16">
        <v>40</v>
      </c>
    </row>
    <row r="5" spans="2:10" ht="9" customHeight="1" x14ac:dyDescent="0.3">
      <c r="B5" s="26"/>
      <c r="C5" s="15"/>
      <c r="D5" s="15"/>
      <c r="E5" s="13"/>
      <c r="F5" s="15"/>
      <c r="G5" s="15"/>
      <c r="H5" s="15"/>
      <c r="I5" s="15"/>
    </row>
    <row r="6" spans="2:10" x14ac:dyDescent="0.3">
      <c r="B6" s="25" t="s">
        <v>13</v>
      </c>
      <c r="C6" s="3" t="s">
        <v>14</v>
      </c>
      <c r="D6" s="3" t="s">
        <v>24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15</v>
      </c>
    </row>
    <row r="7" spans="2:10" x14ac:dyDescent="0.3">
      <c r="B7" s="22">
        <v>1</v>
      </c>
      <c r="C7" s="9">
        <v>2.5</v>
      </c>
      <c r="D7" s="4">
        <f>59/68*100</f>
        <v>86.764705882352942</v>
      </c>
      <c r="E7" s="35">
        <v>4</v>
      </c>
      <c r="F7" s="35">
        <v>0</v>
      </c>
      <c r="G7" s="35">
        <v>59</v>
      </c>
      <c r="H7" s="35">
        <v>1</v>
      </c>
      <c r="I7" s="35">
        <v>4</v>
      </c>
      <c r="J7" s="2" t="s">
        <v>20</v>
      </c>
    </row>
    <row r="8" spans="2:10" x14ac:dyDescent="0.3">
      <c r="B8" s="22">
        <v>2</v>
      </c>
      <c r="C8" s="9">
        <v>2.5</v>
      </c>
      <c r="D8" s="4">
        <f>60/68*100</f>
        <v>88.235294117647058</v>
      </c>
      <c r="E8" s="35">
        <v>5</v>
      </c>
      <c r="F8" s="35">
        <v>0</v>
      </c>
      <c r="G8" s="35">
        <v>2</v>
      </c>
      <c r="H8" s="35">
        <v>60</v>
      </c>
      <c r="I8" s="35">
        <v>1</v>
      </c>
      <c r="J8" s="2" t="s">
        <v>20</v>
      </c>
    </row>
    <row r="9" spans="2:10" x14ac:dyDescent="0.3">
      <c r="B9" s="22">
        <v>3</v>
      </c>
      <c r="C9" s="9">
        <v>2.5</v>
      </c>
      <c r="D9" s="4">
        <f>57/68*100</f>
        <v>83.82352941176471</v>
      </c>
      <c r="E9" s="35">
        <v>2</v>
      </c>
      <c r="F9" s="35">
        <v>57</v>
      </c>
      <c r="G9" s="35">
        <v>1</v>
      </c>
      <c r="H9" s="35">
        <v>6</v>
      </c>
      <c r="I9" s="35">
        <v>2</v>
      </c>
      <c r="J9" s="2" t="s">
        <v>20</v>
      </c>
    </row>
    <row r="10" spans="2:10" x14ac:dyDescent="0.3">
      <c r="B10" s="22">
        <v>4</v>
      </c>
      <c r="C10" s="9">
        <v>2.5</v>
      </c>
      <c r="D10" s="4">
        <f>61/68*100</f>
        <v>89.705882352941174</v>
      </c>
      <c r="E10" s="35">
        <v>0</v>
      </c>
      <c r="F10" s="35">
        <v>2</v>
      </c>
      <c r="G10" s="35">
        <v>2</v>
      </c>
      <c r="H10" s="35">
        <v>3</v>
      </c>
      <c r="I10" s="35">
        <v>61</v>
      </c>
      <c r="J10" s="2" t="s">
        <v>20</v>
      </c>
    </row>
    <row r="11" spans="2:10" x14ac:dyDescent="0.3">
      <c r="B11" s="22">
        <v>5</v>
      </c>
      <c r="C11" s="9">
        <v>2.5</v>
      </c>
      <c r="D11" s="4">
        <f>58/68*100</f>
        <v>85.294117647058826</v>
      </c>
      <c r="E11" s="35">
        <v>2</v>
      </c>
      <c r="F11" s="35">
        <v>1</v>
      </c>
      <c r="G11" s="35">
        <v>6</v>
      </c>
      <c r="H11" s="35">
        <v>58</v>
      </c>
      <c r="I11" s="35">
        <v>1</v>
      </c>
      <c r="J11" s="2" t="s">
        <v>20</v>
      </c>
    </row>
    <row r="12" spans="2:10" x14ac:dyDescent="0.3">
      <c r="B12" s="22">
        <v>6</v>
      </c>
      <c r="C12" s="9">
        <v>2.5</v>
      </c>
      <c r="D12" s="4">
        <f>37/68*100</f>
        <v>54.411764705882348</v>
      </c>
      <c r="E12" s="35">
        <v>1</v>
      </c>
      <c r="F12" s="35">
        <v>5</v>
      </c>
      <c r="G12" s="35">
        <v>18</v>
      </c>
      <c r="H12" s="35">
        <v>37</v>
      </c>
      <c r="I12" s="35">
        <v>7</v>
      </c>
      <c r="J12" s="2" t="s">
        <v>20</v>
      </c>
    </row>
    <row r="13" spans="2:10" x14ac:dyDescent="0.3">
      <c r="B13" s="22">
        <v>7</v>
      </c>
      <c r="C13" s="9">
        <v>2.5</v>
      </c>
      <c r="D13" s="4">
        <f>61/68*100</f>
        <v>89.705882352941174</v>
      </c>
      <c r="E13" s="35">
        <v>1</v>
      </c>
      <c r="F13" s="35">
        <v>0</v>
      </c>
      <c r="G13" s="35">
        <v>1</v>
      </c>
      <c r="H13" s="35">
        <v>5</v>
      </c>
      <c r="I13" s="35">
        <v>61</v>
      </c>
      <c r="J13" s="2" t="s">
        <v>20</v>
      </c>
    </row>
    <row r="14" spans="2:10" x14ac:dyDescent="0.3">
      <c r="B14" s="22">
        <v>8</v>
      </c>
      <c r="C14" s="9">
        <v>2.5</v>
      </c>
      <c r="D14" s="4">
        <f>40/68*100</f>
        <v>58.82352941176471</v>
      </c>
      <c r="E14" s="35">
        <v>40</v>
      </c>
      <c r="F14" s="35">
        <v>0</v>
      </c>
      <c r="G14" s="35">
        <v>1</v>
      </c>
      <c r="H14" s="35">
        <v>8</v>
      </c>
      <c r="I14" s="35">
        <v>19</v>
      </c>
      <c r="J14" s="2" t="s">
        <v>20</v>
      </c>
    </row>
    <row r="15" spans="2:10" x14ac:dyDescent="0.3">
      <c r="B15" s="22">
        <v>9</v>
      </c>
      <c r="C15" s="9">
        <v>2.5</v>
      </c>
      <c r="D15" s="4">
        <f>45/68*100</f>
        <v>66.17647058823529</v>
      </c>
      <c r="E15" s="35">
        <v>1</v>
      </c>
      <c r="F15" s="35">
        <v>45</v>
      </c>
      <c r="G15" s="35">
        <v>0</v>
      </c>
      <c r="H15" s="35">
        <v>10</v>
      </c>
      <c r="I15" s="35">
        <v>12</v>
      </c>
      <c r="J15" s="2" t="s">
        <v>20</v>
      </c>
    </row>
    <row r="16" spans="2:10" x14ac:dyDescent="0.3">
      <c r="B16" s="22">
        <v>10</v>
      </c>
      <c r="C16" s="9">
        <v>2.5</v>
      </c>
      <c r="D16" s="4">
        <f>48/68*100</f>
        <v>70.588235294117652</v>
      </c>
      <c r="E16" s="35">
        <v>1</v>
      </c>
      <c r="F16" s="35">
        <v>6</v>
      </c>
      <c r="G16" s="35">
        <v>48</v>
      </c>
      <c r="H16" s="35">
        <v>3</v>
      </c>
      <c r="I16" s="35">
        <v>9</v>
      </c>
      <c r="J16" s="2" t="s">
        <v>20</v>
      </c>
    </row>
    <row r="17" spans="2:10" x14ac:dyDescent="0.3">
      <c r="B17" s="22">
        <v>11</v>
      </c>
      <c r="C17" s="9">
        <v>2.5</v>
      </c>
      <c r="D17" s="4">
        <f>42/68*100</f>
        <v>61.764705882352942</v>
      </c>
      <c r="E17" s="35">
        <v>42</v>
      </c>
      <c r="F17" s="35">
        <v>4</v>
      </c>
      <c r="G17" s="35">
        <v>4</v>
      </c>
      <c r="H17" s="35">
        <v>9</v>
      </c>
      <c r="I17" s="35">
        <v>8</v>
      </c>
      <c r="J17" s="2" t="s">
        <v>20</v>
      </c>
    </row>
    <row r="18" spans="2:10" x14ac:dyDescent="0.3">
      <c r="B18" s="22">
        <v>12</v>
      </c>
      <c r="C18" s="9">
        <v>2.5</v>
      </c>
      <c r="D18" s="4">
        <f>35/68*100</f>
        <v>51.470588235294116</v>
      </c>
      <c r="E18" s="35">
        <v>13</v>
      </c>
      <c r="F18" s="35">
        <v>10</v>
      </c>
      <c r="G18" s="35">
        <v>4</v>
      </c>
      <c r="H18" s="35">
        <v>35</v>
      </c>
      <c r="I18" s="35">
        <v>5</v>
      </c>
      <c r="J18" s="2" t="s">
        <v>20</v>
      </c>
    </row>
    <row r="19" spans="2:10" x14ac:dyDescent="0.3">
      <c r="B19" s="22">
        <v>13</v>
      </c>
      <c r="C19" s="9">
        <v>2.5</v>
      </c>
      <c r="D19" s="4">
        <f>60/68*100</f>
        <v>88.235294117647058</v>
      </c>
      <c r="E19" s="35">
        <v>1</v>
      </c>
      <c r="F19" s="35">
        <v>1</v>
      </c>
      <c r="G19" s="35">
        <v>4</v>
      </c>
      <c r="H19" s="35">
        <v>60</v>
      </c>
      <c r="I19" s="35">
        <v>1</v>
      </c>
      <c r="J19" s="2" t="s">
        <v>21</v>
      </c>
    </row>
    <row r="20" spans="2:10" x14ac:dyDescent="0.3">
      <c r="B20" s="22">
        <v>14</v>
      </c>
      <c r="C20" s="9">
        <v>2.5</v>
      </c>
      <c r="D20" s="4">
        <f>59/68*100</f>
        <v>86.764705882352942</v>
      </c>
      <c r="E20" s="35">
        <v>2</v>
      </c>
      <c r="F20" s="35">
        <v>0</v>
      </c>
      <c r="G20" s="35">
        <v>4</v>
      </c>
      <c r="H20" s="35">
        <v>3</v>
      </c>
      <c r="I20" s="35">
        <v>59</v>
      </c>
      <c r="J20" s="2" t="s">
        <v>21</v>
      </c>
    </row>
    <row r="21" spans="2:10" x14ac:dyDescent="0.3">
      <c r="B21" s="22">
        <v>15</v>
      </c>
      <c r="C21" s="9">
        <v>2.5</v>
      </c>
      <c r="D21" s="4">
        <f>62/68*100</f>
        <v>91.17647058823529</v>
      </c>
      <c r="E21" s="35">
        <v>3</v>
      </c>
      <c r="F21" s="35">
        <v>1</v>
      </c>
      <c r="G21" s="35">
        <v>2</v>
      </c>
      <c r="H21" s="35">
        <v>0</v>
      </c>
      <c r="I21" s="35">
        <v>62</v>
      </c>
      <c r="J21" s="2" t="s">
        <v>21</v>
      </c>
    </row>
    <row r="22" spans="2:10" x14ac:dyDescent="0.3">
      <c r="B22" s="22">
        <v>16</v>
      </c>
      <c r="C22" s="9">
        <v>2.5</v>
      </c>
      <c r="D22" s="4">
        <f>61/68*100</f>
        <v>89.705882352941174</v>
      </c>
      <c r="E22" s="35">
        <v>0</v>
      </c>
      <c r="F22" s="35">
        <v>2</v>
      </c>
      <c r="G22" s="35">
        <v>5</v>
      </c>
      <c r="H22" s="35">
        <v>0</v>
      </c>
      <c r="I22" s="35">
        <v>61</v>
      </c>
      <c r="J22" s="2" t="s">
        <v>21</v>
      </c>
    </row>
    <row r="23" spans="2:10" x14ac:dyDescent="0.3">
      <c r="B23" s="22">
        <v>17</v>
      </c>
      <c r="C23" s="9">
        <v>2.5</v>
      </c>
      <c r="D23" s="4">
        <f>41/68*100</f>
        <v>60.294117647058819</v>
      </c>
      <c r="E23" s="35">
        <v>3</v>
      </c>
      <c r="F23" s="35">
        <v>2</v>
      </c>
      <c r="G23" s="35">
        <v>19</v>
      </c>
      <c r="H23" s="35">
        <v>3</v>
      </c>
      <c r="I23" s="35">
        <v>41</v>
      </c>
      <c r="J23" s="2" t="s">
        <v>21</v>
      </c>
    </row>
    <row r="24" spans="2:10" x14ac:dyDescent="0.3">
      <c r="B24" s="21">
        <v>18</v>
      </c>
      <c r="C24" s="9">
        <v>2.5</v>
      </c>
      <c r="D24" s="4">
        <f>22/68*100</f>
        <v>32.352941176470587</v>
      </c>
      <c r="E24" s="35">
        <v>22</v>
      </c>
      <c r="F24" s="35">
        <v>10</v>
      </c>
      <c r="G24" s="35">
        <v>22</v>
      </c>
      <c r="H24" s="35">
        <v>10</v>
      </c>
      <c r="I24" s="35">
        <v>4</v>
      </c>
      <c r="J24" s="2" t="s">
        <v>21</v>
      </c>
    </row>
    <row r="25" spans="2:10" x14ac:dyDescent="0.3">
      <c r="B25" s="21">
        <v>19</v>
      </c>
      <c r="C25" s="9">
        <v>2.5</v>
      </c>
      <c r="D25" s="4">
        <f>47/68*100</f>
        <v>69.117647058823522</v>
      </c>
      <c r="E25" s="35">
        <v>0</v>
      </c>
      <c r="F25" s="35">
        <v>5</v>
      </c>
      <c r="G25" s="35">
        <v>6</v>
      </c>
      <c r="H25" s="35">
        <v>47</v>
      </c>
      <c r="I25" s="35">
        <v>10</v>
      </c>
      <c r="J25" s="2" t="s">
        <v>21</v>
      </c>
    </row>
    <row r="26" spans="2:10" x14ac:dyDescent="0.3">
      <c r="B26" s="21">
        <v>20</v>
      </c>
      <c r="C26" s="9">
        <v>2.5</v>
      </c>
      <c r="D26" s="4">
        <f>58/68*100</f>
        <v>85.294117647058826</v>
      </c>
      <c r="E26" s="35">
        <v>0</v>
      </c>
      <c r="F26" s="35">
        <v>58</v>
      </c>
      <c r="G26" s="35">
        <v>1</v>
      </c>
      <c r="H26" s="35">
        <v>7</v>
      </c>
      <c r="I26" s="35">
        <v>2</v>
      </c>
      <c r="J26" s="22" t="s">
        <v>21</v>
      </c>
    </row>
    <row r="27" spans="2:10" x14ac:dyDescent="0.3">
      <c r="B27" s="21">
        <v>21</v>
      </c>
      <c r="C27" s="9">
        <v>2.5</v>
      </c>
      <c r="D27" s="4">
        <f>53/68*100</f>
        <v>77.941176470588232</v>
      </c>
      <c r="E27" s="35">
        <v>0</v>
      </c>
      <c r="F27" s="35">
        <v>2</v>
      </c>
      <c r="G27" s="35">
        <v>7</v>
      </c>
      <c r="H27" s="35">
        <v>5</v>
      </c>
      <c r="I27" s="35">
        <v>53</v>
      </c>
      <c r="J27" s="2" t="s">
        <v>21</v>
      </c>
    </row>
    <row r="28" spans="2:10" x14ac:dyDescent="0.3">
      <c r="B28" s="21">
        <v>22</v>
      </c>
      <c r="C28" s="9">
        <v>2.5</v>
      </c>
      <c r="D28" s="4">
        <f>44/68*100</f>
        <v>64.705882352941174</v>
      </c>
      <c r="E28" s="35">
        <v>4</v>
      </c>
      <c r="F28" s="35">
        <v>44</v>
      </c>
      <c r="G28" s="35">
        <v>3</v>
      </c>
      <c r="H28" s="35">
        <v>6</v>
      </c>
      <c r="I28" s="35">
        <v>10</v>
      </c>
      <c r="J28" s="2" t="s">
        <v>21</v>
      </c>
    </row>
    <row r="29" spans="2:10" x14ac:dyDescent="0.3">
      <c r="B29" s="21">
        <v>23</v>
      </c>
      <c r="C29" s="9">
        <v>2.5</v>
      </c>
      <c r="D29" s="4">
        <f>51/68*100</f>
        <v>75</v>
      </c>
      <c r="E29" s="35">
        <v>2</v>
      </c>
      <c r="F29" s="35">
        <v>6</v>
      </c>
      <c r="G29" s="35">
        <v>51</v>
      </c>
      <c r="H29" s="35">
        <v>4</v>
      </c>
      <c r="I29" s="35">
        <v>3</v>
      </c>
      <c r="J29" s="4" t="s">
        <v>21</v>
      </c>
    </row>
    <row r="30" spans="2:10" x14ac:dyDescent="0.3">
      <c r="B30" s="21">
        <v>24</v>
      </c>
      <c r="C30" s="9">
        <v>2.5</v>
      </c>
      <c r="D30" s="4">
        <f>18/68*100</f>
        <v>26.47058823529412</v>
      </c>
      <c r="E30" s="35">
        <v>18</v>
      </c>
      <c r="F30" s="35">
        <v>22</v>
      </c>
      <c r="G30" s="35">
        <v>16</v>
      </c>
      <c r="H30" s="35">
        <v>3</v>
      </c>
      <c r="I30" s="35">
        <v>8</v>
      </c>
      <c r="J30" s="4" t="s">
        <v>21</v>
      </c>
    </row>
    <row r="31" spans="2:10" x14ac:dyDescent="0.3">
      <c r="B31" s="21">
        <v>25</v>
      </c>
      <c r="C31" s="9">
        <v>2.5</v>
      </c>
      <c r="D31" s="4">
        <f>30/68*100</f>
        <v>44.117647058823529</v>
      </c>
      <c r="E31" s="35">
        <v>9</v>
      </c>
      <c r="F31" s="35">
        <v>9</v>
      </c>
      <c r="G31" s="35">
        <v>4</v>
      </c>
      <c r="H31" s="35">
        <v>15</v>
      </c>
      <c r="I31" s="35">
        <v>30</v>
      </c>
      <c r="J31" s="4" t="s">
        <v>22</v>
      </c>
    </row>
    <row r="32" spans="2:10" x14ac:dyDescent="0.3">
      <c r="B32" s="21">
        <v>26</v>
      </c>
      <c r="C32" s="9">
        <v>2.5</v>
      </c>
      <c r="D32" s="4">
        <f>51/68*100</f>
        <v>75</v>
      </c>
      <c r="E32" s="35">
        <v>3</v>
      </c>
      <c r="F32" s="35">
        <v>4</v>
      </c>
      <c r="G32" s="35">
        <v>2</v>
      </c>
      <c r="H32" s="35">
        <v>51</v>
      </c>
      <c r="I32" s="35">
        <v>8</v>
      </c>
      <c r="J32" s="4" t="s">
        <v>22</v>
      </c>
    </row>
    <row r="33" spans="2:10" x14ac:dyDescent="0.3">
      <c r="B33" s="21">
        <v>27</v>
      </c>
      <c r="C33" s="9">
        <v>2.5</v>
      </c>
      <c r="D33" s="4">
        <f>50/68*100</f>
        <v>73.529411764705884</v>
      </c>
      <c r="E33" s="35">
        <v>2</v>
      </c>
      <c r="F33" s="35">
        <v>50</v>
      </c>
      <c r="G33" s="35">
        <v>7</v>
      </c>
      <c r="H33" s="35">
        <v>6</v>
      </c>
      <c r="I33" s="35">
        <v>3</v>
      </c>
      <c r="J33" s="2" t="s">
        <v>22</v>
      </c>
    </row>
    <row r="34" spans="2:10" x14ac:dyDescent="0.3">
      <c r="B34" s="21">
        <v>28</v>
      </c>
      <c r="C34" s="9">
        <v>2.5</v>
      </c>
      <c r="D34" s="4">
        <f>44/68*100</f>
        <v>64.705882352941174</v>
      </c>
      <c r="E34" s="35">
        <v>1</v>
      </c>
      <c r="F34" s="35">
        <v>12</v>
      </c>
      <c r="G34" s="35">
        <v>2</v>
      </c>
      <c r="H34" s="35">
        <v>9</v>
      </c>
      <c r="I34" s="35">
        <v>44</v>
      </c>
      <c r="J34" s="2" t="s">
        <v>22</v>
      </c>
    </row>
    <row r="35" spans="2:10" x14ac:dyDescent="0.3">
      <c r="B35" s="21">
        <v>29</v>
      </c>
      <c r="C35" s="9">
        <v>2.5</v>
      </c>
      <c r="D35" s="4">
        <f>24/68*100</f>
        <v>35.294117647058826</v>
      </c>
      <c r="E35" s="35">
        <v>15</v>
      </c>
      <c r="F35" s="35">
        <v>9</v>
      </c>
      <c r="G35" s="35">
        <v>7</v>
      </c>
      <c r="H35" s="35">
        <v>12</v>
      </c>
      <c r="I35" s="35">
        <v>24</v>
      </c>
      <c r="J35" s="2" t="s">
        <v>22</v>
      </c>
    </row>
    <row r="36" spans="2:10" x14ac:dyDescent="0.3">
      <c r="B36" s="21">
        <v>30</v>
      </c>
      <c r="C36" s="9">
        <v>2.5</v>
      </c>
      <c r="D36" s="4">
        <f>41/68*100</f>
        <v>60.294117647058819</v>
      </c>
      <c r="E36" s="35">
        <v>5</v>
      </c>
      <c r="F36" s="35">
        <v>9</v>
      </c>
      <c r="G36" s="35">
        <v>41</v>
      </c>
      <c r="H36" s="35">
        <v>9</v>
      </c>
      <c r="I36" s="35">
        <v>3</v>
      </c>
      <c r="J36" s="2" t="s">
        <v>22</v>
      </c>
    </row>
    <row r="37" spans="2:10" x14ac:dyDescent="0.3">
      <c r="B37" s="21">
        <v>31</v>
      </c>
      <c r="C37" s="9">
        <v>2.5</v>
      </c>
      <c r="D37" s="4">
        <f>61/68*100</f>
        <v>89.705882352941174</v>
      </c>
      <c r="E37" s="35">
        <v>1</v>
      </c>
      <c r="F37" s="35">
        <v>0</v>
      </c>
      <c r="G37" s="35">
        <v>61</v>
      </c>
      <c r="H37" s="35">
        <v>2</v>
      </c>
      <c r="I37" s="35">
        <v>3</v>
      </c>
      <c r="J37" s="2" t="s">
        <v>22</v>
      </c>
    </row>
    <row r="38" spans="2:10" x14ac:dyDescent="0.3">
      <c r="B38" s="21">
        <v>32</v>
      </c>
      <c r="C38" s="9">
        <v>2.5</v>
      </c>
      <c r="D38" s="4">
        <f>50/68*100</f>
        <v>73.529411764705884</v>
      </c>
      <c r="E38" s="35">
        <v>9</v>
      </c>
      <c r="F38" s="35">
        <v>6</v>
      </c>
      <c r="G38" s="35">
        <v>50</v>
      </c>
      <c r="H38" s="35">
        <v>1</v>
      </c>
      <c r="I38" s="35">
        <v>2</v>
      </c>
      <c r="J38" s="2" t="s">
        <v>22</v>
      </c>
    </row>
    <row r="39" spans="2:10" x14ac:dyDescent="0.3">
      <c r="B39" s="21">
        <v>33</v>
      </c>
      <c r="C39" s="9">
        <v>2.5</v>
      </c>
      <c r="D39" s="4">
        <f>56/68*100</f>
        <v>82.35294117647058</v>
      </c>
      <c r="E39" s="35">
        <v>8</v>
      </c>
      <c r="F39" s="35">
        <v>2</v>
      </c>
      <c r="G39" s="35">
        <v>56</v>
      </c>
      <c r="H39" s="35">
        <v>1</v>
      </c>
      <c r="I39" s="35">
        <v>1</v>
      </c>
      <c r="J39" s="2" t="s">
        <v>23</v>
      </c>
    </row>
    <row r="40" spans="2:10" x14ac:dyDescent="0.3">
      <c r="B40" s="21">
        <v>34</v>
      </c>
      <c r="C40" s="9">
        <v>2.5</v>
      </c>
      <c r="D40" s="4">
        <f>46/68*100</f>
        <v>67.64705882352942</v>
      </c>
      <c r="E40" s="35">
        <v>3</v>
      </c>
      <c r="F40" s="35">
        <v>8</v>
      </c>
      <c r="G40" s="35">
        <v>1</v>
      </c>
      <c r="H40" s="35">
        <v>10</v>
      </c>
      <c r="I40" s="35">
        <v>46</v>
      </c>
      <c r="J40" s="2" t="s">
        <v>23</v>
      </c>
    </row>
    <row r="41" spans="2:10" x14ac:dyDescent="0.3">
      <c r="B41" s="21">
        <v>35</v>
      </c>
      <c r="C41" s="9">
        <v>2.5</v>
      </c>
      <c r="D41" s="4">
        <f>38/68*100</f>
        <v>55.882352941176471</v>
      </c>
      <c r="E41" s="35">
        <v>2</v>
      </c>
      <c r="F41" s="35">
        <v>38</v>
      </c>
      <c r="G41" s="35">
        <v>17</v>
      </c>
      <c r="H41" s="35">
        <v>6</v>
      </c>
      <c r="I41" s="35">
        <v>5</v>
      </c>
      <c r="J41" s="2" t="s">
        <v>23</v>
      </c>
    </row>
    <row r="42" spans="2:10" x14ac:dyDescent="0.3">
      <c r="B42" s="21">
        <v>36</v>
      </c>
      <c r="C42" s="9">
        <v>2.5</v>
      </c>
      <c r="D42" s="4">
        <f>44/68*100</f>
        <v>64.705882352941174</v>
      </c>
      <c r="E42" s="35">
        <v>9</v>
      </c>
      <c r="F42" s="35">
        <v>44</v>
      </c>
      <c r="G42" s="35">
        <v>7</v>
      </c>
      <c r="H42" s="35">
        <v>3</v>
      </c>
      <c r="I42" s="35">
        <v>4</v>
      </c>
      <c r="J42" s="2" t="s">
        <v>23</v>
      </c>
    </row>
    <row r="43" spans="2:10" x14ac:dyDescent="0.3">
      <c r="B43" s="21">
        <v>37</v>
      </c>
      <c r="C43" s="9">
        <v>2.5</v>
      </c>
      <c r="D43" s="4">
        <f>56/68*100</f>
        <v>82.35294117647058</v>
      </c>
      <c r="E43" s="35">
        <v>2</v>
      </c>
      <c r="F43" s="35">
        <v>1</v>
      </c>
      <c r="G43" s="35">
        <v>2</v>
      </c>
      <c r="H43" s="35">
        <v>7</v>
      </c>
      <c r="I43" s="35">
        <v>56</v>
      </c>
      <c r="J43" s="2" t="s">
        <v>23</v>
      </c>
    </row>
    <row r="44" spans="2:10" x14ac:dyDescent="0.3">
      <c r="B44" s="21">
        <v>38</v>
      </c>
      <c r="C44" s="9">
        <v>2.5</v>
      </c>
      <c r="D44" s="4">
        <f>25/68*100</f>
        <v>36.764705882352942</v>
      </c>
      <c r="E44" s="35">
        <v>2</v>
      </c>
      <c r="F44" s="35">
        <v>25</v>
      </c>
      <c r="G44" s="35">
        <v>5</v>
      </c>
      <c r="H44" s="35">
        <v>22</v>
      </c>
      <c r="I44" s="35">
        <v>13</v>
      </c>
      <c r="J44" s="2" t="s">
        <v>23</v>
      </c>
    </row>
    <row r="45" spans="2:10" x14ac:dyDescent="0.3">
      <c r="B45" s="21">
        <v>39</v>
      </c>
      <c r="C45" s="9">
        <v>2.5</v>
      </c>
      <c r="D45" s="4">
        <f>53/68*100</f>
        <v>77.941176470588232</v>
      </c>
      <c r="E45" s="35">
        <v>2</v>
      </c>
      <c r="F45" s="35">
        <v>2</v>
      </c>
      <c r="G45" s="35">
        <v>53</v>
      </c>
      <c r="H45" s="35">
        <v>7</v>
      </c>
      <c r="I45" s="35">
        <v>4</v>
      </c>
      <c r="J45" s="4" t="s">
        <v>23</v>
      </c>
    </row>
    <row r="46" spans="2:10" x14ac:dyDescent="0.3">
      <c r="B46" s="21">
        <v>40</v>
      </c>
      <c r="C46" s="9">
        <v>2.5</v>
      </c>
      <c r="D46" s="4">
        <f>33/68*100</f>
        <v>48.529411764705884</v>
      </c>
      <c r="E46" s="35">
        <v>2</v>
      </c>
      <c r="F46" s="35">
        <v>21</v>
      </c>
      <c r="G46" s="35">
        <v>8</v>
      </c>
      <c r="H46" s="35">
        <v>33</v>
      </c>
      <c r="I46" s="35">
        <v>2</v>
      </c>
      <c r="J46" s="2" t="s">
        <v>23</v>
      </c>
    </row>
  </sheetData>
  <mergeCells count="1">
    <mergeCell ref="B2:J2"/>
  </mergeCells>
  <phoneticPr fontId="3" type="noConversion"/>
  <conditionalFormatting sqref="J26 J29:J32 J45 D7:D46">
    <cfRule type="cellIs" dxfId="1" priority="1" operator="lessThan">
      <formula>50</formula>
    </cfRule>
  </conditionalFormatting>
  <pageMargins left="0.7" right="0.7" top="0.75" bottom="0.75" header="0.3" footer="0.3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F02BE-22E9-46D6-8996-5FC6D30C3126}">
  <sheetPr>
    <pageSetUpPr fitToPage="1"/>
  </sheetPr>
  <dimension ref="B2:J46"/>
  <sheetViews>
    <sheetView showGridLines="0" tabSelected="1" topLeftCell="A3" workbookViewId="0">
      <selection sqref="A1:K49"/>
    </sheetView>
  </sheetViews>
  <sheetFormatPr defaultRowHeight="16.5" x14ac:dyDescent="0.3"/>
  <cols>
    <col min="2" max="2" width="9" style="27"/>
    <col min="4" max="4" width="9" customWidth="1"/>
  </cols>
  <sheetData>
    <row r="2" spans="2:10" ht="27.75" x14ac:dyDescent="0.3">
      <c r="B2" s="38" t="s">
        <v>160</v>
      </c>
      <c r="C2" s="38"/>
      <c r="D2" s="38"/>
      <c r="E2" s="38"/>
      <c r="F2" s="38"/>
      <c r="G2" s="38"/>
      <c r="H2" s="38"/>
      <c r="I2" s="38"/>
      <c r="J2" s="38"/>
    </row>
    <row r="3" spans="2:10" ht="7.5" customHeight="1" x14ac:dyDescent="0.3">
      <c r="B3" s="24"/>
      <c r="C3" s="14"/>
      <c r="D3" s="14"/>
      <c r="E3" s="14"/>
      <c r="F3" s="14"/>
      <c r="G3" s="14"/>
      <c r="H3" s="14"/>
      <c r="I3" s="14"/>
    </row>
    <row r="4" spans="2:10" x14ac:dyDescent="0.3">
      <c r="B4" s="25" t="s">
        <v>16</v>
      </c>
      <c r="C4" s="16" t="s">
        <v>17</v>
      </c>
      <c r="E4" s="3" t="s">
        <v>4</v>
      </c>
      <c r="F4" s="16">
        <v>108</v>
      </c>
      <c r="G4" s="3" t="s">
        <v>18</v>
      </c>
      <c r="H4" s="20">
        <v>44.1</v>
      </c>
      <c r="I4" s="3" t="s">
        <v>19</v>
      </c>
      <c r="J4" s="16">
        <v>40</v>
      </c>
    </row>
    <row r="5" spans="2:10" ht="9" customHeight="1" x14ac:dyDescent="0.3">
      <c r="B5" s="26"/>
      <c r="C5" s="15"/>
      <c r="D5" s="15"/>
      <c r="E5" s="13"/>
      <c r="F5" s="15"/>
      <c r="G5" s="15"/>
      <c r="H5" s="15"/>
      <c r="I5" s="15"/>
    </row>
    <row r="6" spans="2:10" x14ac:dyDescent="0.3">
      <c r="B6" s="25" t="s">
        <v>13</v>
      </c>
      <c r="C6" s="3" t="s">
        <v>14</v>
      </c>
      <c r="D6" s="3" t="s">
        <v>24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15</v>
      </c>
    </row>
    <row r="7" spans="2:10" x14ac:dyDescent="0.3">
      <c r="B7" s="22">
        <v>1</v>
      </c>
      <c r="C7" s="9">
        <v>2.5</v>
      </c>
      <c r="D7" s="4">
        <f>38/62*100</f>
        <v>61.29032258064516</v>
      </c>
      <c r="E7" s="35">
        <v>38</v>
      </c>
      <c r="F7" s="35">
        <v>3</v>
      </c>
      <c r="G7" s="35">
        <v>4</v>
      </c>
      <c r="H7" s="35">
        <v>10</v>
      </c>
      <c r="I7" s="35">
        <v>6</v>
      </c>
      <c r="J7" s="2" t="s">
        <v>36</v>
      </c>
    </row>
    <row r="8" spans="2:10" x14ac:dyDescent="0.3">
      <c r="B8" s="22">
        <v>2</v>
      </c>
      <c r="C8" s="9">
        <v>2.5</v>
      </c>
      <c r="D8" s="4">
        <f>51/62*100</f>
        <v>82.258064516129039</v>
      </c>
      <c r="E8" s="35">
        <v>1</v>
      </c>
      <c r="F8" s="35">
        <v>2</v>
      </c>
      <c r="G8" s="35">
        <v>51</v>
      </c>
      <c r="H8" s="35">
        <v>7</v>
      </c>
      <c r="I8" s="35">
        <v>1</v>
      </c>
      <c r="J8" s="2" t="s">
        <v>36</v>
      </c>
    </row>
    <row r="9" spans="2:10" x14ac:dyDescent="0.3">
      <c r="B9" s="22">
        <v>3</v>
      </c>
      <c r="C9" s="9">
        <v>2.5</v>
      </c>
      <c r="D9" s="4">
        <f>9/62*100</f>
        <v>14.516129032258066</v>
      </c>
      <c r="E9" s="35">
        <v>9</v>
      </c>
      <c r="F9" s="35">
        <v>14</v>
      </c>
      <c r="G9" s="35">
        <v>20</v>
      </c>
      <c r="H9" s="35">
        <v>9</v>
      </c>
      <c r="I9" s="35">
        <v>7</v>
      </c>
      <c r="J9" s="2" t="s">
        <v>36</v>
      </c>
    </row>
    <row r="10" spans="2:10" x14ac:dyDescent="0.3">
      <c r="B10" s="22">
        <v>4</v>
      </c>
      <c r="C10" s="9">
        <v>2.5</v>
      </c>
      <c r="D10" s="4">
        <f>24/62*100</f>
        <v>38.70967741935484</v>
      </c>
      <c r="E10" s="35">
        <v>5</v>
      </c>
      <c r="F10" s="35">
        <v>18</v>
      </c>
      <c r="G10" s="35">
        <v>11</v>
      </c>
      <c r="H10" s="35">
        <v>24</v>
      </c>
      <c r="I10" s="35">
        <v>4</v>
      </c>
      <c r="J10" s="2" t="s">
        <v>36</v>
      </c>
    </row>
    <row r="11" spans="2:10" x14ac:dyDescent="0.3">
      <c r="B11" s="22">
        <v>5</v>
      </c>
      <c r="C11" s="9">
        <v>2.5</v>
      </c>
      <c r="D11" s="4">
        <f>36/62*100</f>
        <v>58.064516129032263</v>
      </c>
      <c r="E11" s="35">
        <v>1</v>
      </c>
      <c r="F11" s="35">
        <v>9</v>
      </c>
      <c r="G11" s="35">
        <v>5</v>
      </c>
      <c r="H11" s="35">
        <v>11</v>
      </c>
      <c r="I11" s="35">
        <v>36</v>
      </c>
      <c r="J11" s="2" t="s">
        <v>36</v>
      </c>
    </row>
    <row r="12" spans="2:10" x14ac:dyDescent="0.3">
      <c r="B12" s="22">
        <v>6</v>
      </c>
      <c r="C12" s="9">
        <v>2.5</v>
      </c>
      <c r="D12" s="4">
        <f>11/62*100</f>
        <v>17.741935483870968</v>
      </c>
      <c r="E12" s="35">
        <v>11</v>
      </c>
      <c r="F12" s="35">
        <v>6</v>
      </c>
      <c r="G12" s="35">
        <v>24</v>
      </c>
      <c r="H12" s="35">
        <v>14</v>
      </c>
      <c r="I12" s="35">
        <v>4</v>
      </c>
      <c r="J12" s="2" t="s">
        <v>36</v>
      </c>
    </row>
    <row r="13" spans="2:10" x14ac:dyDescent="0.3">
      <c r="B13" s="22">
        <v>7</v>
      </c>
      <c r="C13" s="9">
        <v>2.5</v>
      </c>
      <c r="D13" s="4">
        <f>9/62*100</f>
        <v>14.516129032258066</v>
      </c>
      <c r="E13" s="35">
        <v>3</v>
      </c>
      <c r="F13" s="35">
        <v>12</v>
      </c>
      <c r="G13" s="35">
        <v>18</v>
      </c>
      <c r="H13" s="35">
        <v>16</v>
      </c>
      <c r="I13" s="35">
        <v>9</v>
      </c>
      <c r="J13" s="2" t="s">
        <v>36</v>
      </c>
    </row>
    <row r="14" spans="2:10" x14ac:dyDescent="0.3">
      <c r="B14" s="22">
        <v>8</v>
      </c>
      <c r="C14" s="9">
        <v>2.5</v>
      </c>
      <c r="D14" s="4">
        <f>16/62*100</f>
        <v>25.806451612903224</v>
      </c>
      <c r="E14" s="35">
        <v>2</v>
      </c>
      <c r="F14" s="35">
        <v>16</v>
      </c>
      <c r="G14" s="35">
        <v>9</v>
      </c>
      <c r="H14" s="35">
        <v>22</v>
      </c>
      <c r="I14" s="35">
        <v>12</v>
      </c>
      <c r="J14" s="2" t="s">
        <v>36</v>
      </c>
    </row>
    <row r="15" spans="2:10" x14ac:dyDescent="0.3">
      <c r="B15" s="22">
        <v>9</v>
      </c>
      <c r="C15" s="9">
        <v>2.5</v>
      </c>
      <c r="D15" s="4">
        <f>26/62*100</f>
        <v>41.935483870967744</v>
      </c>
      <c r="E15" s="35">
        <v>2</v>
      </c>
      <c r="F15" s="35">
        <v>5</v>
      </c>
      <c r="G15" s="35">
        <v>19</v>
      </c>
      <c r="H15" s="35">
        <v>7</v>
      </c>
      <c r="I15" s="35">
        <v>26</v>
      </c>
      <c r="J15" s="2" t="s">
        <v>36</v>
      </c>
    </row>
    <row r="16" spans="2:10" x14ac:dyDescent="0.3">
      <c r="B16" s="22">
        <v>10</v>
      </c>
      <c r="C16" s="9">
        <v>2.5</v>
      </c>
      <c r="D16" s="4">
        <f>22/62*100</f>
        <v>35.483870967741936</v>
      </c>
      <c r="E16" s="35">
        <v>1</v>
      </c>
      <c r="F16" s="35">
        <v>7</v>
      </c>
      <c r="G16" s="35">
        <v>22</v>
      </c>
      <c r="H16" s="35">
        <v>11</v>
      </c>
      <c r="I16" s="35">
        <v>20</v>
      </c>
      <c r="J16" s="2" t="s">
        <v>36</v>
      </c>
    </row>
    <row r="17" spans="2:10" x14ac:dyDescent="0.3">
      <c r="B17" s="22">
        <v>11</v>
      </c>
      <c r="C17" s="9">
        <v>2.5</v>
      </c>
      <c r="D17" s="4">
        <f>40/62*100</f>
        <v>64.516129032258064</v>
      </c>
      <c r="E17" s="35">
        <v>1</v>
      </c>
      <c r="F17" s="35">
        <v>2</v>
      </c>
      <c r="G17" s="35">
        <v>3</v>
      </c>
      <c r="H17" s="35">
        <v>16</v>
      </c>
      <c r="I17" s="35">
        <v>40</v>
      </c>
      <c r="J17" s="2" t="s">
        <v>37</v>
      </c>
    </row>
    <row r="18" spans="2:10" x14ac:dyDescent="0.3">
      <c r="B18" s="22">
        <v>12</v>
      </c>
      <c r="C18" s="9">
        <v>2.5</v>
      </c>
      <c r="D18" s="4">
        <f>22/62*100</f>
        <v>35.483870967741936</v>
      </c>
      <c r="E18" s="35">
        <v>11</v>
      </c>
      <c r="F18" s="35">
        <v>10</v>
      </c>
      <c r="G18" s="35">
        <v>17</v>
      </c>
      <c r="H18" s="35">
        <v>22</v>
      </c>
      <c r="I18" s="35">
        <v>1</v>
      </c>
      <c r="J18" s="2" t="s">
        <v>37</v>
      </c>
    </row>
    <row r="19" spans="2:10" x14ac:dyDescent="0.3">
      <c r="B19" s="22">
        <v>13</v>
      </c>
      <c r="C19" s="9">
        <v>2.5</v>
      </c>
      <c r="D19" s="4">
        <f>24/62*100</f>
        <v>38.70967741935484</v>
      </c>
      <c r="E19" s="35">
        <v>13</v>
      </c>
      <c r="F19" s="35">
        <v>3</v>
      </c>
      <c r="G19" s="35">
        <v>8</v>
      </c>
      <c r="H19" s="35">
        <v>14</v>
      </c>
      <c r="I19" s="35">
        <v>24</v>
      </c>
      <c r="J19" s="2" t="s">
        <v>37</v>
      </c>
    </row>
    <row r="20" spans="2:10" x14ac:dyDescent="0.3">
      <c r="B20" s="22">
        <v>14</v>
      </c>
      <c r="C20" s="9">
        <v>2.5</v>
      </c>
      <c r="D20" s="4">
        <f>24/62*100</f>
        <v>38.70967741935484</v>
      </c>
      <c r="E20" s="35">
        <v>24</v>
      </c>
      <c r="F20" s="35">
        <v>3</v>
      </c>
      <c r="G20" s="35">
        <v>13</v>
      </c>
      <c r="H20" s="35">
        <v>12</v>
      </c>
      <c r="I20" s="35">
        <v>9</v>
      </c>
      <c r="J20" s="2" t="s">
        <v>37</v>
      </c>
    </row>
    <row r="21" spans="2:10" x14ac:dyDescent="0.3">
      <c r="B21" s="22">
        <v>15</v>
      </c>
      <c r="C21" s="9">
        <v>2.5</v>
      </c>
      <c r="D21" s="4">
        <f>35/62*100</f>
        <v>56.451612903225815</v>
      </c>
      <c r="E21" s="35">
        <v>35</v>
      </c>
      <c r="F21" s="35">
        <v>4</v>
      </c>
      <c r="G21" s="35">
        <v>9</v>
      </c>
      <c r="H21" s="35">
        <v>6</v>
      </c>
      <c r="I21" s="35">
        <v>6</v>
      </c>
      <c r="J21" s="2" t="s">
        <v>37</v>
      </c>
    </row>
    <row r="22" spans="2:10" x14ac:dyDescent="0.3">
      <c r="B22" s="22">
        <v>16</v>
      </c>
      <c r="C22" s="9">
        <v>2.5</v>
      </c>
      <c r="D22" s="4">
        <f>18/62*100</f>
        <v>29.032258064516132</v>
      </c>
      <c r="E22" s="35">
        <v>18</v>
      </c>
      <c r="F22" s="35">
        <v>4</v>
      </c>
      <c r="G22" s="35">
        <v>22</v>
      </c>
      <c r="H22" s="35">
        <v>9</v>
      </c>
      <c r="I22" s="35">
        <v>8</v>
      </c>
      <c r="J22" s="2" t="s">
        <v>37</v>
      </c>
    </row>
    <row r="23" spans="2:10" x14ac:dyDescent="0.3">
      <c r="B23" s="22">
        <v>17</v>
      </c>
      <c r="C23" s="9">
        <v>2.5</v>
      </c>
      <c r="D23" s="4">
        <f>15/62*100</f>
        <v>24.193548387096776</v>
      </c>
      <c r="E23" s="35">
        <v>4</v>
      </c>
      <c r="F23" s="35">
        <v>15</v>
      </c>
      <c r="G23" s="35">
        <v>13</v>
      </c>
      <c r="H23" s="35">
        <v>15</v>
      </c>
      <c r="I23" s="35">
        <v>11</v>
      </c>
      <c r="J23" s="2" t="s">
        <v>37</v>
      </c>
    </row>
    <row r="24" spans="2:10" x14ac:dyDescent="0.3">
      <c r="B24" s="21">
        <v>18</v>
      </c>
      <c r="C24" s="9">
        <v>2.5</v>
      </c>
      <c r="D24" s="4">
        <f>12/62*100</f>
        <v>19.35483870967742</v>
      </c>
      <c r="E24" s="35">
        <v>2</v>
      </c>
      <c r="F24" s="35">
        <v>10</v>
      </c>
      <c r="G24" s="35">
        <v>17</v>
      </c>
      <c r="H24" s="35">
        <v>16</v>
      </c>
      <c r="I24" s="35">
        <v>12</v>
      </c>
      <c r="J24" s="2" t="s">
        <v>37</v>
      </c>
    </row>
    <row r="25" spans="2:10" x14ac:dyDescent="0.3">
      <c r="B25" s="21">
        <v>19</v>
      </c>
      <c r="C25" s="9">
        <v>2.5</v>
      </c>
      <c r="D25" s="4">
        <f>28/62*100</f>
        <v>45.161290322580641</v>
      </c>
      <c r="E25" s="35">
        <v>28</v>
      </c>
      <c r="F25" s="35">
        <v>16</v>
      </c>
      <c r="G25" s="35">
        <v>6</v>
      </c>
      <c r="H25" s="35">
        <v>5</v>
      </c>
      <c r="I25" s="35">
        <v>2</v>
      </c>
      <c r="J25" s="2" t="s">
        <v>37</v>
      </c>
    </row>
    <row r="26" spans="2:10" x14ac:dyDescent="0.3">
      <c r="B26" s="21">
        <v>20</v>
      </c>
      <c r="C26" s="9">
        <v>2.5</v>
      </c>
      <c r="D26" s="4">
        <f>29/62*100</f>
        <v>46.774193548387096</v>
      </c>
      <c r="E26" s="35">
        <v>3</v>
      </c>
      <c r="F26" s="35">
        <v>7</v>
      </c>
      <c r="G26" s="35">
        <v>11</v>
      </c>
      <c r="H26" s="35">
        <v>29</v>
      </c>
      <c r="I26" s="35">
        <v>7</v>
      </c>
      <c r="J26" s="2" t="s">
        <v>37</v>
      </c>
    </row>
    <row r="27" spans="2:10" x14ac:dyDescent="0.3">
      <c r="B27" s="21">
        <v>21</v>
      </c>
      <c r="C27" s="9">
        <v>2.5</v>
      </c>
      <c r="D27" s="4">
        <f>37/62*100</f>
        <v>59.677419354838712</v>
      </c>
      <c r="E27" s="35">
        <v>37</v>
      </c>
      <c r="F27" s="35">
        <v>8</v>
      </c>
      <c r="G27" s="35">
        <v>3</v>
      </c>
      <c r="H27" s="35">
        <v>2</v>
      </c>
      <c r="I27" s="35">
        <v>8</v>
      </c>
      <c r="J27" s="2" t="s">
        <v>38</v>
      </c>
    </row>
    <row r="28" spans="2:10" x14ac:dyDescent="0.3">
      <c r="B28" s="21">
        <v>22</v>
      </c>
      <c r="C28" s="9">
        <v>2.5</v>
      </c>
      <c r="D28" s="4">
        <f>26/62*100</f>
        <v>41.935483870967744</v>
      </c>
      <c r="E28" s="35">
        <v>26</v>
      </c>
      <c r="F28" s="35">
        <v>11</v>
      </c>
      <c r="G28" s="35">
        <v>4</v>
      </c>
      <c r="H28" s="35">
        <v>7</v>
      </c>
      <c r="I28" s="35">
        <v>10</v>
      </c>
      <c r="J28" s="2" t="s">
        <v>38</v>
      </c>
    </row>
    <row r="29" spans="2:10" x14ac:dyDescent="0.3">
      <c r="B29" s="21">
        <v>23</v>
      </c>
      <c r="C29" s="9">
        <v>2.5</v>
      </c>
      <c r="D29" s="4">
        <f>41/62*100</f>
        <v>66.129032258064512</v>
      </c>
      <c r="E29" s="35">
        <v>41</v>
      </c>
      <c r="F29" s="35">
        <v>3</v>
      </c>
      <c r="G29" s="35">
        <v>10</v>
      </c>
      <c r="H29" s="35">
        <v>3</v>
      </c>
      <c r="I29" s="35">
        <v>3</v>
      </c>
      <c r="J29" s="2" t="s">
        <v>38</v>
      </c>
    </row>
    <row r="30" spans="2:10" x14ac:dyDescent="0.3">
      <c r="B30" s="21">
        <v>24</v>
      </c>
      <c r="C30" s="9">
        <v>2.5</v>
      </c>
      <c r="D30" s="4">
        <f>28/62*100</f>
        <v>45.161290322580641</v>
      </c>
      <c r="E30" s="35">
        <v>28</v>
      </c>
      <c r="F30" s="35">
        <v>1</v>
      </c>
      <c r="G30" s="35">
        <v>5</v>
      </c>
      <c r="H30" s="35">
        <v>10</v>
      </c>
      <c r="I30" s="35">
        <v>14</v>
      </c>
      <c r="J30" s="2" t="s">
        <v>38</v>
      </c>
    </row>
    <row r="31" spans="2:10" x14ac:dyDescent="0.3">
      <c r="B31" s="21">
        <v>25</v>
      </c>
      <c r="C31" s="9">
        <v>2.5</v>
      </c>
      <c r="D31" s="4">
        <f>29/62*100</f>
        <v>46.774193548387096</v>
      </c>
      <c r="E31" s="35">
        <v>16</v>
      </c>
      <c r="F31" s="35">
        <v>6</v>
      </c>
      <c r="G31" s="35">
        <v>29</v>
      </c>
      <c r="H31" s="35">
        <v>5</v>
      </c>
      <c r="I31" s="35">
        <v>3</v>
      </c>
      <c r="J31" s="2" t="s">
        <v>38</v>
      </c>
    </row>
    <row r="32" spans="2:10" x14ac:dyDescent="0.3">
      <c r="B32" s="21">
        <v>26</v>
      </c>
      <c r="C32" s="9">
        <v>2.5</v>
      </c>
      <c r="D32" s="4">
        <f>31/62*100</f>
        <v>50</v>
      </c>
      <c r="E32" s="35">
        <v>2</v>
      </c>
      <c r="F32" s="35">
        <v>16</v>
      </c>
      <c r="G32" s="35">
        <v>6</v>
      </c>
      <c r="H32" s="35">
        <v>4</v>
      </c>
      <c r="I32" s="35">
        <v>31</v>
      </c>
      <c r="J32" s="2" t="s">
        <v>38</v>
      </c>
    </row>
    <row r="33" spans="2:10" x14ac:dyDescent="0.3">
      <c r="B33" s="21">
        <v>27</v>
      </c>
      <c r="C33" s="9">
        <v>2.5</v>
      </c>
      <c r="D33" s="4">
        <f>20/62*100</f>
        <v>32.258064516129032</v>
      </c>
      <c r="E33" s="35">
        <v>20</v>
      </c>
      <c r="F33" s="35">
        <v>18</v>
      </c>
      <c r="G33" s="35">
        <v>9</v>
      </c>
      <c r="H33" s="35">
        <v>7</v>
      </c>
      <c r="I33" s="35">
        <v>5</v>
      </c>
      <c r="J33" s="2" t="s">
        <v>38</v>
      </c>
    </row>
    <row r="34" spans="2:10" x14ac:dyDescent="0.3">
      <c r="B34" s="21">
        <v>28</v>
      </c>
      <c r="C34" s="9">
        <v>2.5</v>
      </c>
      <c r="D34" s="4">
        <f>17/62*100</f>
        <v>27.419354838709676</v>
      </c>
      <c r="E34" s="35">
        <v>2</v>
      </c>
      <c r="F34" s="35">
        <v>10</v>
      </c>
      <c r="G34" s="35">
        <v>26</v>
      </c>
      <c r="H34" s="35">
        <v>17</v>
      </c>
      <c r="I34" s="35">
        <v>4</v>
      </c>
      <c r="J34" s="2" t="s">
        <v>38</v>
      </c>
    </row>
    <row r="35" spans="2:10" x14ac:dyDescent="0.3">
      <c r="B35" s="21">
        <v>29</v>
      </c>
      <c r="C35" s="9">
        <v>2.5</v>
      </c>
      <c r="D35" s="4">
        <f>10/62*100</f>
        <v>16.129032258064516</v>
      </c>
      <c r="E35" s="35">
        <v>6</v>
      </c>
      <c r="F35" s="35">
        <v>10</v>
      </c>
      <c r="G35" s="35">
        <v>13</v>
      </c>
      <c r="H35" s="35">
        <v>12</v>
      </c>
      <c r="I35" s="35">
        <v>18</v>
      </c>
      <c r="J35" s="2" t="s">
        <v>38</v>
      </c>
    </row>
    <row r="36" spans="2:10" x14ac:dyDescent="0.3">
      <c r="B36" s="21">
        <v>30</v>
      </c>
      <c r="C36" s="9">
        <v>2.5</v>
      </c>
      <c r="D36" s="4">
        <f>30/62*100</f>
        <v>48.387096774193552</v>
      </c>
      <c r="E36" s="35">
        <v>30</v>
      </c>
      <c r="F36" s="35">
        <v>7</v>
      </c>
      <c r="G36" s="35">
        <v>9</v>
      </c>
      <c r="H36" s="35">
        <v>7</v>
      </c>
      <c r="I36" s="35">
        <v>6</v>
      </c>
      <c r="J36" s="2" t="s">
        <v>38</v>
      </c>
    </row>
    <row r="37" spans="2:10" x14ac:dyDescent="0.3">
      <c r="B37" s="21">
        <v>31</v>
      </c>
      <c r="C37" s="9">
        <v>2.5</v>
      </c>
      <c r="D37" s="4">
        <f>31/62*100</f>
        <v>50</v>
      </c>
      <c r="E37" s="35">
        <v>5</v>
      </c>
      <c r="F37" s="35">
        <v>3</v>
      </c>
      <c r="G37" s="35">
        <v>10</v>
      </c>
      <c r="H37" s="35">
        <v>31</v>
      </c>
      <c r="I37" s="35">
        <v>11</v>
      </c>
      <c r="J37" s="2" t="s">
        <v>39</v>
      </c>
    </row>
    <row r="38" spans="2:10" x14ac:dyDescent="0.3">
      <c r="B38" s="21">
        <v>32</v>
      </c>
      <c r="C38" s="9">
        <v>2.5</v>
      </c>
      <c r="D38" s="4">
        <f>54/62*100</f>
        <v>87.096774193548384</v>
      </c>
      <c r="E38" s="35">
        <v>0</v>
      </c>
      <c r="F38" s="35">
        <v>54</v>
      </c>
      <c r="G38" s="35">
        <v>4</v>
      </c>
      <c r="H38" s="35">
        <v>2</v>
      </c>
      <c r="I38" s="35">
        <v>0</v>
      </c>
      <c r="J38" s="2" t="s">
        <v>39</v>
      </c>
    </row>
    <row r="39" spans="2:10" x14ac:dyDescent="0.3">
      <c r="B39" s="21">
        <v>33</v>
      </c>
      <c r="C39" s="9">
        <v>2.5</v>
      </c>
      <c r="D39" s="4">
        <f>39/62*100</f>
        <v>62.903225806451616</v>
      </c>
      <c r="E39" s="35">
        <v>2</v>
      </c>
      <c r="F39" s="35">
        <v>0</v>
      </c>
      <c r="G39" s="35">
        <v>39</v>
      </c>
      <c r="H39" s="35">
        <v>0</v>
      </c>
      <c r="I39" s="35">
        <v>18</v>
      </c>
      <c r="J39" s="2" t="s">
        <v>39</v>
      </c>
    </row>
    <row r="40" spans="2:10" x14ac:dyDescent="0.3">
      <c r="B40" s="21">
        <v>34</v>
      </c>
      <c r="C40" s="9">
        <v>2.5</v>
      </c>
      <c r="D40" s="4">
        <f>25/62*100</f>
        <v>40.322580645161288</v>
      </c>
      <c r="E40" s="35">
        <v>23</v>
      </c>
      <c r="F40" s="35">
        <v>25</v>
      </c>
      <c r="G40" s="35">
        <v>3</v>
      </c>
      <c r="H40" s="35">
        <v>6</v>
      </c>
      <c r="I40" s="35">
        <v>2</v>
      </c>
      <c r="J40" s="2" t="s">
        <v>39</v>
      </c>
    </row>
    <row r="41" spans="2:10" x14ac:dyDescent="0.3">
      <c r="B41" s="21">
        <v>35</v>
      </c>
      <c r="C41" s="9">
        <v>2.5</v>
      </c>
      <c r="D41" s="4">
        <f>31/62*100</f>
        <v>50</v>
      </c>
      <c r="E41" s="35">
        <v>2</v>
      </c>
      <c r="F41" s="35">
        <v>1</v>
      </c>
      <c r="G41" s="35">
        <v>31</v>
      </c>
      <c r="H41" s="35">
        <v>2</v>
      </c>
      <c r="I41" s="35">
        <v>25</v>
      </c>
      <c r="J41" s="2" t="s">
        <v>39</v>
      </c>
    </row>
    <row r="42" spans="2:10" x14ac:dyDescent="0.3">
      <c r="B42" s="21">
        <v>36</v>
      </c>
      <c r="C42" s="9">
        <v>2.5</v>
      </c>
      <c r="D42" s="4">
        <f>35/62*100</f>
        <v>56.451612903225815</v>
      </c>
      <c r="E42" s="35">
        <v>35</v>
      </c>
      <c r="F42" s="35">
        <v>6</v>
      </c>
      <c r="G42" s="35">
        <v>12</v>
      </c>
      <c r="H42" s="35">
        <v>3</v>
      </c>
      <c r="I42" s="35">
        <v>5</v>
      </c>
      <c r="J42" s="2" t="s">
        <v>39</v>
      </c>
    </row>
    <row r="43" spans="2:10" x14ac:dyDescent="0.3">
      <c r="B43" s="21">
        <v>37</v>
      </c>
      <c r="C43" s="9">
        <v>2.5</v>
      </c>
      <c r="D43" s="4">
        <f>37/62*100</f>
        <v>59.677419354838712</v>
      </c>
      <c r="E43" s="35">
        <v>2</v>
      </c>
      <c r="F43" s="35">
        <v>6</v>
      </c>
      <c r="G43" s="35">
        <v>37</v>
      </c>
      <c r="H43" s="35">
        <v>3</v>
      </c>
      <c r="I43" s="35">
        <v>13</v>
      </c>
      <c r="J43" s="2" t="s">
        <v>39</v>
      </c>
    </row>
    <row r="44" spans="2:10" x14ac:dyDescent="0.3">
      <c r="B44" s="21">
        <v>38</v>
      </c>
      <c r="C44" s="9">
        <v>2.5</v>
      </c>
      <c r="D44" s="4">
        <f>39/62*100</f>
        <v>62.903225806451616</v>
      </c>
      <c r="E44" s="35">
        <v>1</v>
      </c>
      <c r="F44" s="35">
        <v>5</v>
      </c>
      <c r="G44" s="35">
        <v>10</v>
      </c>
      <c r="H44" s="35">
        <v>4</v>
      </c>
      <c r="I44" s="35">
        <v>39</v>
      </c>
      <c r="J44" s="2" t="s">
        <v>39</v>
      </c>
    </row>
    <row r="45" spans="2:10" x14ac:dyDescent="0.3">
      <c r="B45" s="21">
        <v>39</v>
      </c>
      <c r="C45" s="9">
        <v>2.5</v>
      </c>
      <c r="D45" s="4">
        <f>23/62*100</f>
        <v>37.096774193548384</v>
      </c>
      <c r="E45" s="35">
        <v>12</v>
      </c>
      <c r="F45" s="35">
        <v>9</v>
      </c>
      <c r="G45" s="35">
        <v>10</v>
      </c>
      <c r="H45" s="35">
        <v>23</v>
      </c>
      <c r="I45" s="35">
        <v>6</v>
      </c>
      <c r="J45" s="2" t="s">
        <v>39</v>
      </c>
    </row>
    <row r="46" spans="2:10" x14ac:dyDescent="0.3">
      <c r="B46" s="21">
        <v>40</v>
      </c>
      <c r="C46" s="9">
        <v>2.5</v>
      </c>
      <c r="D46" s="4">
        <f>47/62*100</f>
        <v>75.806451612903231</v>
      </c>
      <c r="E46" s="35">
        <v>0</v>
      </c>
      <c r="F46" s="35">
        <v>1</v>
      </c>
      <c r="G46" s="35">
        <v>4</v>
      </c>
      <c r="H46" s="35">
        <v>9</v>
      </c>
      <c r="I46" s="35">
        <v>47</v>
      </c>
      <c r="J46" s="2" t="s">
        <v>39</v>
      </c>
    </row>
  </sheetData>
  <mergeCells count="1">
    <mergeCell ref="B2:J2"/>
  </mergeCells>
  <phoneticPr fontId="1" type="noConversion"/>
  <conditionalFormatting sqref="D7:D46">
    <cfRule type="cellIs" dxfId="0" priority="1" operator="lessThan">
      <formula>50</formula>
    </cfRule>
  </conditionalFormatting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전체통계표</vt:lpstr>
      <vt:lpstr>산업재산권법통계표</vt:lpstr>
      <vt:lpstr>민법통계표</vt:lpstr>
      <vt:lpstr>자연과학통계표</vt:lpstr>
      <vt:lpstr>문항분석표(산업재산권법)</vt:lpstr>
      <vt:lpstr>문항분석표(민법개론)</vt:lpstr>
      <vt:lpstr>문항분석표(자연과학개론)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paten</dc:creator>
  <cp:lastModifiedBy>HOME</cp:lastModifiedBy>
  <cp:lastPrinted>2023-10-04T11:46:43Z</cp:lastPrinted>
  <dcterms:created xsi:type="dcterms:W3CDTF">2022-06-27T08:52:48Z</dcterms:created>
  <dcterms:modified xsi:type="dcterms:W3CDTF">2023-11-11T03:05:40Z</dcterms:modified>
</cp:coreProperties>
</file>