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1회대비모의고사\11월\"/>
    </mc:Choice>
  </mc:AlternateContent>
  <xr:revisionPtr revIDLastSave="0" documentId="13_ncr:1_{5944B608-F9D2-4998-9A80-3C6C09697455}" xr6:coauthVersionLast="47" xr6:coauthVersionMax="47" xr10:uidLastSave="{00000000-0000-0000-0000-000000000000}"/>
  <bookViews>
    <workbookView xWindow="2730" yWindow="1680" windowWidth="27840" windowHeight="14970" firstSheet="4" activeTab="6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통계표" sheetId="8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8" l="1"/>
  <c r="Q48" i="2"/>
  <c r="Q48" i="5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T52" i="7" s="1"/>
  <c r="H11" i="7"/>
  <c r="H10" i="7"/>
  <c r="H9" i="7"/>
  <c r="H8" i="7"/>
  <c r="H7" i="7"/>
  <c r="H6" i="7"/>
  <c r="H5" i="7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87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5" i="5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Q10" i="8" l="1"/>
  <c r="Q19" i="8"/>
  <c r="Q14" i="8"/>
  <c r="Q18" i="8"/>
  <c r="Q41" i="8"/>
  <c r="Q15" i="8"/>
  <c r="Q33" i="8"/>
  <c r="Q9" i="8"/>
  <c r="Q32" i="8"/>
  <c r="Q8" i="8"/>
  <c r="Q31" i="8"/>
  <c r="Q7" i="8"/>
  <c r="Q17" i="8"/>
  <c r="Q30" i="8"/>
  <c r="Q6" i="8"/>
  <c r="Q29" i="8"/>
  <c r="Q28" i="8"/>
  <c r="Q42" i="8"/>
  <c r="Q27" i="8"/>
  <c r="Q40" i="8"/>
  <c r="Q26" i="8"/>
  <c r="Q25" i="8"/>
  <c r="Q16" i="8"/>
  <c r="Q24" i="8"/>
  <c r="Q23" i="8"/>
  <c r="Q5" i="8"/>
  <c r="R5" i="8" s="1"/>
  <c r="Q22" i="8"/>
  <c r="Q45" i="8"/>
  <c r="Q21" i="8"/>
  <c r="Q44" i="8"/>
  <c r="Q20" i="8"/>
  <c r="Q43" i="8"/>
  <c r="Q38" i="8"/>
  <c r="Q37" i="8"/>
  <c r="Q36" i="8"/>
  <c r="Q12" i="8"/>
  <c r="Q39" i="8"/>
  <c r="Q13" i="8"/>
  <c r="Q35" i="8"/>
  <c r="Q11" i="8"/>
  <c r="Q34" i="8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R43" i="8" s="1"/>
  <c r="R44" i="8" s="1"/>
  <c r="R45" i="8" s="1"/>
  <c r="Q26" i="2" l="1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T15" i="7" l="1"/>
  <c r="T39" i="7"/>
  <c r="T14" i="7"/>
  <c r="T16" i="7"/>
  <c r="T40" i="7"/>
  <c r="T38" i="7"/>
  <c r="T17" i="7"/>
  <c r="T41" i="7"/>
  <c r="T18" i="7"/>
  <c r="T42" i="7"/>
  <c r="T19" i="7"/>
  <c r="T43" i="7"/>
  <c r="T37" i="7"/>
  <c r="T20" i="7"/>
  <c r="T44" i="7"/>
  <c r="T21" i="7"/>
  <c r="T45" i="7"/>
  <c r="T22" i="7"/>
  <c r="T46" i="7"/>
  <c r="T23" i="7"/>
  <c r="T5" i="7"/>
  <c r="T24" i="7"/>
  <c r="T25" i="7"/>
  <c r="T26" i="7"/>
  <c r="T13" i="7"/>
  <c r="T27" i="7"/>
  <c r="T28" i="7"/>
  <c r="T47" i="7"/>
  <c r="T29" i="7"/>
  <c r="T32" i="7"/>
  <c r="T6" i="7"/>
  <c r="T30" i="7"/>
  <c r="T7" i="7"/>
  <c r="T31" i="7"/>
  <c r="T8" i="7"/>
  <c r="T9" i="7"/>
  <c r="T33" i="7"/>
  <c r="T10" i="7"/>
  <c r="T34" i="7"/>
  <c r="T11" i="7"/>
  <c r="T35" i="7"/>
  <c r="T12" i="7"/>
  <c r="T36" i="7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U5" i="7" l="1"/>
  <c r="U6" i="7" l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<sst xmlns="http://schemas.openxmlformats.org/spreadsheetml/2006/main" count="1229" uniqueCount="303">
  <si>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</si>
  <si>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</si>
  <si>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</si>
  <si>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</si>
  <si>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</si>
  <si>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</si>
  <si>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</si>
  <si>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</si>
  <si>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</si>
  <si>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</si>
  <si>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</si>
  <si>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</si>
  <si>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성적순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</si>
  <si>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</si>
  <si>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</si>
  <si>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</si>
  <si>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</si>
  <si>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</si>
  <si>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</si>
  <si>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</si>
  <si>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</si>
  <si>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</si>
  <si>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</si>
  <si>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</si>
  <si>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</si>
  <si>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</si>
  <si>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</si>
  <si>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</si>
  <si>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</si>
  <si>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</si>
  <si>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</si>
  <si>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</si>
  <si>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</si>
  <si>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ID</t>
    <phoneticPr fontId="3" type="noConversion"/>
  </si>
  <si>
    <t>디자인보호법</t>
    <phoneticPr fontId="1" type="noConversion"/>
  </si>
  <si>
    <t>자연과학개론</t>
    <phoneticPr fontId="7" type="noConversion"/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</si>
  <si>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</si>
  <si>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</si>
  <si>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</si>
  <si>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</si>
  <si>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kjwan7799</t>
  </si>
  <si>
    <t>ws4849</t>
  </si>
  <si>
    <t>tnqkrwkao21</t>
  </si>
  <si>
    <t>xcv005</t>
  </si>
  <si>
    <t>tmdgns9936</t>
  </si>
  <si>
    <t>jiminlee810</t>
  </si>
  <si>
    <t>yhp9270</t>
  </si>
  <si>
    <t>jaime218</t>
  </si>
  <si>
    <t>narix222</t>
  </si>
  <si>
    <t>arisoo97</t>
  </si>
  <si>
    <t>mykmj0506</t>
  </si>
  <si>
    <t>taci88</t>
  </si>
  <si>
    <t>kyubin0109</t>
  </si>
  <si>
    <t>ppaso31</t>
  </si>
  <si>
    <t>pilsun89</t>
  </si>
  <si>
    <t>98gjn</t>
  </si>
  <si>
    <t>nayakobi0</t>
  </si>
  <si>
    <t>credio89</t>
  </si>
  <si>
    <t>jjhang5170</t>
  </si>
  <si>
    <t>boncouragemj1</t>
  </si>
  <si>
    <t>ufo1949</t>
  </si>
  <si>
    <t>jackfive</t>
  </si>
  <si>
    <t>daun20325</t>
  </si>
  <si>
    <t>yyi0922</t>
  </si>
  <si>
    <t>goopal99</t>
  </si>
  <si>
    <t>dhgksquf78</t>
  </si>
  <si>
    <t>seoyeon63</t>
  </si>
  <si>
    <t>bori2002</t>
  </si>
  <si>
    <t>ryrhk123</t>
  </si>
  <si>
    <t>space21</t>
  </si>
  <si>
    <t>giguok</t>
  </si>
  <si>
    <t>kyh648</t>
  </si>
  <si>
    <t>emma0726</t>
  </si>
  <si>
    <t>dltjdwns0501</t>
  </si>
  <si>
    <t>sjh6320</t>
  </si>
  <si>
    <t>syrebecca</t>
  </si>
  <si>
    <t>kkw2757</t>
  </si>
  <si>
    <t>perfect1999</t>
  </si>
  <si>
    <t>lyyuuri</t>
  </si>
  <si>
    <t>oop9711</t>
  </si>
  <si>
    <t>whitefield</t>
  </si>
  <si>
    <t>wlsdk9647</t>
  </si>
  <si>
    <t>ahnth7586</t>
  </si>
  <si>
    <t>tete130</t>
  </si>
  <si>
    <t>ysp101500</t>
  </si>
  <si>
    <t>onion2118</t>
  </si>
  <si>
    <t>ksh57302</t>
  </si>
  <si>
    <t>jmpoison7</t>
  </si>
  <si>
    <t>riverside23</t>
  </si>
  <si>
    <t>0615haeun</t>
  </si>
  <si>
    <t>m0106sk</t>
  </si>
  <si>
    <t>kenny4302</t>
  </si>
  <si>
    <t>wjswltwnf</t>
  </si>
  <si>
    <t>dmstj0022</t>
  </si>
  <si>
    <t>jucpsy</t>
  </si>
  <si>
    <t>john8794</t>
  </si>
  <si>
    <t>openwisdom</t>
  </si>
  <si>
    <t>slayers4</t>
  </si>
  <si>
    <t>minji9926</t>
  </si>
  <si>
    <t>qqo0822</t>
  </si>
  <si>
    <t>seonyul0128</t>
  </si>
  <si>
    <t>catiscuty</t>
  </si>
  <si>
    <t>kicho7</t>
  </si>
  <si>
    <t>hds714</t>
  </si>
  <si>
    <t>testtaker</t>
  </si>
  <si>
    <t>skaru02</t>
  </si>
  <si>
    <t>mose008</t>
  </si>
  <si>
    <t>wjya0128</t>
  </si>
  <si>
    <t>endnning</t>
  </si>
  <si>
    <t>soni1006</t>
  </si>
  <si>
    <t>eejin0904</t>
  </si>
  <si>
    <t>fkghkscjf</t>
  </si>
  <si>
    <t>sulfa1111</t>
  </si>
  <si>
    <t>sjhyun84</t>
  </si>
  <si>
    <t>angus60</t>
  </si>
  <si>
    <t>sonwk99</t>
  </si>
  <si>
    <t>2bicon</t>
  </si>
  <si>
    <t>THE PREMIUM 11월 전국모의고사(산업재산권법)</t>
    <phoneticPr fontId="3" type="noConversion"/>
  </si>
  <si>
    <t>THE PREMIUM 11월 전국모의고사(민법개론)</t>
    <phoneticPr fontId="3" type="noConversion"/>
  </si>
  <si>
    <t>THE PREMIUM 11월 전국모의고사(자연과학개론)</t>
    <phoneticPr fontId="3" type="noConversion"/>
  </si>
  <si>
    <t>THE PREMIUM 11월 전국모의고사</t>
    <phoneticPr fontId="7" type="noConversion"/>
  </si>
  <si>
    <t>ljwkd0313</t>
  </si>
  <si>
    <t>23110112</t>
  </si>
  <si>
    <t>23110104</t>
  </si>
  <si>
    <t>yiminhi</t>
  </si>
  <si>
    <t>23110106</t>
  </si>
  <si>
    <t>23110058</t>
  </si>
  <si>
    <t>23110057</t>
  </si>
  <si>
    <t>23110007</t>
  </si>
  <si>
    <t>shak5643</t>
  </si>
  <si>
    <t>23110032</t>
  </si>
  <si>
    <t>23110051</t>
  </si>
  <si>
    <t>ysy323</t>
  </si>
  <si>
    <t>23110100</t>
  </si>
  <si>
    <t>alswn4896</t>
  </si>
  <si>
    <t>23110008</t>
  </si>
  <si>
    <t>23110024</t>
  </si>
  <si>
    <t>23110030</t>
  </si>
  <si>
    <t>23110052</t>
  </si>
  <si>
    <t>23110055</t>
  </si>
  <si>
    <t>23110066</t>
  </si>
  <si>
    <t>23110025</t>
  </si>
  <si>
    <t>lseungheonl</t>
  </si>
  <si>
    <t>23110053</t>
  </si>
  <si>
    <t>23110069</t>
  </si>
  <si>
    <t>23110022</t>
  </si>
  <si>
    <t>23110091</t>
  </si>
  <si>
    <t>jun1123</t>
  </si>
  <si>
    <t>23110092</t>
  </si>
  <si>
    <t>23110075</t>
  </si>
  <si>
    <t>23110027</t>
  </si>
  <si>
    <t>zizi987</t>
  </si>
  <si>
    <t>23110094</t>
  </si>
  <si>
    <t>23110068</t>
  </si>
  <si>
    <t>23110072</t>
  </si>
  <si>
    <t>23110103</t>
  </si>
  <si>
    <t>23110003</t>
  </si>
  <si>
    <t>dbtmdgh58</t>
  </si>
  <si>
    <t>23110101</t>
  </si>
  <si>
    <t>23110041</t>
  </si>
  <si>
    <t>23110127</t>
  </si>
  <si>
    <t>23110005</t>
  </si>
  <si>
    <t>23110048</t>
  </si>
  <si>
    <t>23110026</t>
  </si>
  <si>
    <t>23110123</t>
  </si>
  <si>
    <t>23110121</t>
  </si>
  <si>
    <t>23110036</t>
  </si>
  <si>
    <t>yunjidbswl03</t>
  </si>
  <si>
    <t>23110108</t>
  </si>
  <si>
    <t>oung0916</t>
  </si>
  <si>
    <t>23110110</t>
  </si>
  <si>
    <t>23110031</t>
  </si>
  <si>
    <t>23110040</t>
  </si>
  <si>
    <t>23110020</t>
  </si>
  <si>
    <t>23110042</t>
  </si>
  <si>
    <t>23110124</t>
  </si>
  <si>
    <t>현장등록4</t>
  </si>
  <si>
    <t>23110126</t>
  </si>
  <si>
    <t>23110004</t>
  </si>
  <si>
    <t>qkdtpa1101</t>
  </si>
  <si>
    <t>23110087</t>
  </si>
  <si>
    <t>23110001</t>
  </si>
  <si>
    <t>cyc06062</t>
  </si>
  <si>
    <t>23110073</t>
  </si>
  <si>
    <t>parkjy9354</t>
  </si>
  <si>
    <t>23110086</t>
  </si>
  <si>
    <t>tmfcks</t>
  </si>
  <si>
    <t>23110097</t>
  </si>
  <si>
    <t>23110056</t>
  </si>
  <si>
    <t>todhdwlak14</t>
  </si>
  <si>
    <t>23110095</t>
  </si>
  <si>
    <t>23110023</t>
  </si>
  <si>
    <t>현장등록3</t>
  </si>
  <si>
    <t>23110125</t>
  </si>
  <si>
    <t>wildbunny</t>
  </si>
  <si>
    <t>23110006</t>
  </si>
  <si>
    <t>23110016</t>
  </si>
  <si>
    <t>gyuheey</t>
  </si>
  <si>
    <t>23110044</t>
  </si>
  <si>
    <t>cherish9876</t>
  </si>
  <si>
    <t>23110029</t>
  </si>
  <si>
    <t>23110083</t>
  </si>
  <si>
    <t>23110043</t>
  </si>
  <si>
    <t>23110045</t>
  </si>
  <si>
    <t>sinsy0822</t>
  </si>
  <si>
    <t>23110034</t>
  </si>
  <si>
    <t>aidanyim77</t>
  </si>
  <si>
    <t>23110113</t>
  </si>
  <si>
    <t>sometime0501</t>
  </si>
  <si>
    <t>23110062</t>
  </si>
  <si>
    <t>tngus9957</t>
  </si>
  <si>
    <t>23110039</t>
  </si>
  <si>
    <t>princess5024</t>
  </si>
  <si>
    <t>23110085</t>
  </si>
  <si>
    <t>w0169</t>
  </si>
  <si>
    <t>23110118</t>
  </si>
  <si>
    <t>gogosjo</t>
  </si>
  <si>
    <t>23110096</t>
  </si>
  <si>
    <t>23110010</t>
  </si>
  <si>
    <t>23110114</t>
  </si>
  <si>
    <t>23110011</t>
  </si>
  <si>
    <t>zkffkwjaxh</t>
  </si>
  <si>
    <t>23110067</t>
  </si>
  <si>
    <t>23110046</t>
  </si>
  <si>
    <t>23110017</t>
  </si>
  <si>
    <t>aofl0020</t>
  </si>
  <si>
    <t>23110035</t>
  </si>
  <si>
    <t>rpg1006</t>
  </si>
  <si>
    <t>23110107</t>
  </si>
  <si>
    <t>23110093</t>
  </si>
  <si>
    <t>dbduswp0705</t>
  </si>
  <si>
    <t>23110102</t>
  </si>
  <si>
    <t>23110105</t>
  </si>
  <si>
    <t>23110002</t>
  </si>
  <si>
    <t>23110050</t>
  </si>
  <si>
    <t>23110060</t>
  </si>
  <si>
    <t>ejh0816</t>
  </si>
  <si>
    <t>23110098</t>
  </si>
  <si>
    <t>23110064</t>
  </si>
  <si>
    <t>23110021</t>
  </si>
  <si>
    <t>themurine</t>
  </si>
  <si>
    <t>23110119</t>
  </si>
  <si>
    <t>meo9234</t>
  </si>
  <si>
    <t>23110090</t>
  </si>
  <si>
    <t>23110009</t>
  </si>
  <si>
    <t>ksj869</t>
  </si>
  <si>
    <t>23110012</t>
  </si>
  <si>
    <t>23110013</t>
  </si>
  <si>
    <t>23110014</t>
  </si>
  <si>
    <t>23110015</t>
  </si>
  <si>
    <t>bd07080</t>
  </si>
  <si>
    <t>23110018</t>
  </si>
  <si>
    <t>23110019</t>
  </si>
  <si>
    <t>heoy2020</t>
  </si>
  <si>
    <t>23110028</t>
  </si>
  <si>
    <t>23110033</t>
  </si>
  <si>
    <t>23110037</t>
  </si>
  <si>
    <t>23110038</t>
  </si>
  <si>
    <t>23110047</t>
  </si>
  <si>
    <t>23110049</t>
  </si>
  <si>
    <t>23110054</t>
  </si>
  <si>
    <t>23110059</t>
  </si>
  <si>
    <t>23110061</t>
  </si>
  <si>
    <t>23110063</t>
  </si>
  <si>
    <t>kehong77</t>
  </si>
  <si>
    <t>23110065</t>
  </si>
  <si>
    <t>gobh4603</t>
  </si>
  <si>
    <t>23110070</t>
  </si>
  <si>
    <t>23110071</t>
  </si>
  <si>
    <t>23110074</t>
  </si>
  <si>
    <t>23110076</t>
  </si>
  <si>
    <t>23110077</t>
  </si>
  <si>
    <t>23110078</t>
  </si>
  <si>
    <t>jeewonkim97</t>
  </si>
  <si>
    <t>23110079</t>
  </si>
  <si>
    <t>23110080</t>
  </si>
  <si>
    <t>nesquik8318</t>
  </si>
  <si>
    <t>23110081</t>
  </si>
  <si>
    <t>23110082</t>
  </si>
  <si>
    <t>23110084</t>
  </si>
  <si>
    <t>teer1999</t>
  </si>
  <si>
    <t>23110088</t>
  </si>
  <si>
    <t>sybaik0520</t>
  </si>
  <si>
    <t>23110089</t>
  </si>
  <si>
    <t>23110099</t>
  </si>
  <si>
    <t>bestleh</t>
  </si>
  <si>
    <t>23110109</t>
  </si>
  <si>
    <t>23110111</t>
  </si>
  <si>
    <t>23110115</t>
  </si>
  <si>
    <t>23110116</t>
  </si>
  <si>
    <t>23110117</t>
  </si>
  <si>
    <t>jihoonc21</t>
  </si>
  <si>
    <t>23110120</t>
  </si>
  <si>
    <t>ao1139</t>
  </si>
  <si>
    <t>23110122</t>
  </si>
  <si>
    <t>jesuslamp</t>
  </si>
  <si>
    <t>현장등록1</t>
  </si>
  <si>
    <t>현장등록2</t>
  </si>
  <si>
    <t>THE PREMIUM 11월 전국모의고사(자연과학개론)</t>
    <phoneticPr fontId="1" type="noConversion"/>
  </si>
  <si>
    <t>THE PREMIUM 11월 전국모의고사(민법개론)</t>
    <phoneticPr fontId="1" type="noConversion"/>
  </si>
  <si>
    <t>jesuslamp</t>
    <phoneticPr fontId="1" type="noConversion"/>
  </si>
  <si>
    <t>현장등록1</t>
    <phoneticPr fontId="1" type="noConversion"/>
  </si>
  <si>
    <t>현장등록2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</si>
</sst>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theme="1"/>
      <name val="맑은 고딕"/>
      <family val="2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</a:t>
            </a:r>
          </a:p>
          <a:p>
            <a:pPr>
              <a:defRPr/>
            </a:pPr>
            <a:r>
              <a:rPr lang="en-US" altLang="ko-KR" sz="1800"/>
              <a:t>11</a:t>
            </a:r>
            <a:r>
              <a:rPr lang="ko-KR" altLang="en-US" sz="1800"/>
              <a:t>월 전국모의고사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4256248182057563"/>
          <c:y val="3.7249580841772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전체통계표!$T$4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전체통계표!$S$5:$S$63</c:f>
              <c:strCache>
                <c:ptCount val="49"/>
                <c:pt idx="0">
                  <c:v>97.5</c:v>
                </c:pt>
                <c:pt idx="1">
                  <c:v>90.0</c:v>
                </c:pt>
                <c:pt idx="2">
                  <c:v>88.3</c:v>
                </c:pt>
                <c:pt idx="3">
                  <c:v>86.7</c:v>
                </c:pt>
                <c:pt idx="4">
                  <c:v>85.8</c:v>
                </c:pt>
                <c:pt idx="5">
                  <c:v>85.0</c:v>
                </c:pt>
                <c:pt idx="6">
                  <c:v>83.3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전체통계표!$T$5:$T$47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5</c:v>
                </c:pt>
                <c:pt idx="40">
                  <c:v>11</c:v>
                </c:pt>
                <c:pt idx="41">
                  <c:v>3</c:v>
                </c:pt>
                <c:pt idx="4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전체통계표!$S$4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90.0</c:v>
                      </c:pt>
                      <c:pt idx="2">
                        <c:v>88.3</c:v>
                      </c:pt>
                      <c:pt idx="3">
                        <c:v>86.7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83.3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전체통계표!$S$5:$S$63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90</c:v>
                      </c:pt>
                      <c:pt idx="2">
                        <c:v>88.333333333333329</c:v>
                      </c:pt>
                      <c:pt idx="3">
                        <c:v>86.666666666666671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83.333333333333329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11</a:t>
            </a:r>
            <a:r>
              <a:rPr lang="ko-KR" altLang="en-US" sz="1800"/>
              <a:t>월 전국모의고사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9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전국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자연과학통계표!$P$5:$P$45</c15:sqref>
                  </c15:fullRef>
                </c:ext>
              </c:extLst>
              <c:f>자연과학통계표!$P$5:$P$44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자연과학통계표!$Q$5:$Q$45</c15:sqref>
                  </c15:fullRef>
                </c:ext>
              </c:extLst>
              <c:f>자연과학통계표!$Q$5:$Q$44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B-4CB0-AED3-973F8C1C0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자연과학통계표!$P$5:$P$45</c15:sqref>
                        </c15:fullRef>
                        <c15:formulaRef>
                          <c15:sqref>자연과학통계표!$P$5:$P$44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자연과학통계표!$P$6:$P$45</c15:sqref>
                        </c15:fullRef>
                        <c15:formulaRef>
                          <c15:sqref>자연과학통계표!$P$6:$P$45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C0B-4CB0-AED3-973F8C1C0C57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154110</xdr:colOff>
      <xdr:row>3</xdr:row>
      <xdr:rowOff>56029</xdr:rowOff>
    </xdr:from>
    <xdr:to>
      <xdr:col>17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4F3BC0-D66B-464D-9962-4C7710713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C1:V131"/>
  <sheetViews>
    <sheetView showGridLines="0" topLeftCell="A76" zoomScale="85" zoomScaleNormal="85" workbookViewId="0">
      <selection activeCell="I7" sqref="I7"/>
    </sheetView>
  </sheetViews>
  <sheetFormatPr defaultRowHeight="16.5" x14ac:dyDescent="0.3"/>
  <cols>
    <col min="3" max="3" width="14.375" bestFit="1" customWidth="1"/>
    <col min="4" max="4" width="10.75" bestFit="1" customWidth="1"/>
    <col min="5" max="5" width="10.25" bestFit="1" customWidth="1"/>
    <col min="6" max="6" width="8.75" bestFit="1" customWidth="1"/>
    <col min="7" max="7" width="10.625" bestFit="1" customWidth="1"/>
    <col min="8" max="8" width="8.75" customWidth="1"/>
  </cols>
  <sheetData>
    <row r="1" spans="3:22" ht="16.5" customHeight="1" x14ac:dyDescent="0.3">
      <c r="C1" s="36" t="s">
        <v>120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3:22" ht="16.5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4" spans="3:22" ht="17.25" thickBot="1" x14ac:dyDescent="0.35">
      <c r="C4" s="19" t="s">
        <v>31</v>
      </c>
      <c r="D4" s="19" t="s">
        <v>11</v>
      </c>
      <c r="E4" s="3" t="s">
        <v>28</v>
      </c>
      <c r="F4" s="3" t="s">
        <v>29</v>
      </c>
      <c r="G4" s="3" t="s">
        <v>35</v>
      </c>
      <c r="H4" s="3" t="s">
        <v>27</v>
      </c>
      <c r="I4" s="3" t="s">
        <v>9</v>
      </c>
      <c r="J4" s="3" t="s">
        <v>8</v>
      </c>
      <c r="S4" s="12" t="s">
        <v>7</v>
      </c>
      <c r="T4" s="11" t="s">
        <v>6</v>
      </c>
      <c r="U4" s="10" t="s">
        <v>5</v>
      </c>
    </row>
    <row r="5" spans="3:22" ht="17.25" thickBot="1" x14ac:dyDescent="0.35">
      <c r="C5" s="29" t="s">
        <v>121</v>
      </c>
      <c r="D5" s="40" t="s">
        <v>122</v>
      </c>
      <c r="E5" s="34">
        <v>97.5</v>
      </c>
      <c r="F5" s="34">
        <v>100</v>
      </c>
      <c r="G5" s="41">
        <v>70</v>
      </c>
      <c r="H5" s="9">
        <f>AVERAGE(E5:G5)</f>
        <v>89.166666666666671</v>
      </c>
      <c r="I5" s="2">
        <v>1</v>
      </c>
      <c r="J5" s="9">
        <f>I5/89*100</f>
        <v>1.1235955056179776</v>
      </c>
      <c r="S5" s="30">
        <v>97.5</v>
      </c>
      <c r="T5" s="6">
        <f>FREQUENCY($H$5:$H$125,S5:$S$47)</f>
        <v>0</v>
      </c>
      <c r="U5" s="5">
        <f>T5</f>
        <v>0</v>
      </c>
    </row>
    <row r="6" spans="3:22" ht="17.45" customHeight="1" thickBot="1" x14ac:dyDescent="0.35">
      <c r="C6" s="29" t="s">
        <v>102</v>
      </c>
      <c r="D6" s="40" t="s">
        <v>123</v>
      </c>
      <c r="E6" s="34">
        <v>85</v>
      </c>
      <c r="F6" s="34">
        <v>97.5</v>
      </c>
      <c r="G6" s="41">
        <v>60</v>
      </c>
      <c r="H6" s="9">
        <f>AVERAGE(E6:G6)</f>
        <v>80.833333333333329</v>
      </c>
      <c r="I6" s="2">
        <v>2</v>
      </c>
      <c r="J6" s="9">
        <f t="shared" ref="J6:J69" si="0">I6/89*100</f>
        <v>2.2471910112359552</v>
      </c>
      <c r="S6" s="30">
        <v>90</v>
      </c>
      <c r="T6" s="6">
        <f>FREQUENCY($H$5:$H$125,S6:$S$47)</f>
        <v>1</v>
      </c>
      <c r="U6" s="5">
        <f t="shared" ref="U6:U45" si="1">U5+T6</f>
        <v>1</v>
      </c>
    </row>
    <row r="7" spans="3:22" ht="17.25" thickBot="1" x14ac:dyDescent="0.35">
      <c r="C7" s="29" t="s">
        <v>124</v>
      </c>
      <c r="D7" s="40" t="s">
        <v>125</v>
      </c>
      <c r="E7" s="34">
        <v>92.5</v>
      </c>
      <c r="F7" s="34">
        <v>97.5</v>
      </c>
      <c r="G7" s="41">
        <v>52.5</v>
      </c>
      <c r="H7" s="9">
        <f>AVERAGE(E7:G7)</f>
        <v>80.833333333333329</v>
      </c>
      <c r="I7" s="2">
        <v>2</v>
      </c>
      <c r="J7" s="9">
        <f t="shared" si="0"/>
        <v>2.2471910112359552</v>
      </c>
      <c r="S7" s="30">
        <v>88.333333333333329</v>
      </c>
      <c r="T7" s="6">
        <f>FREQUENCY($H$5:$H$125,S7:$S$47)</f>
        <v>0</v>
      </c>
      <c r="U7" s="5">
        <f t="shared" si="1"/>
        <v>1</v>
      </c>
    </row>
    <row r="8" spans="3:22" ht="17.25" thickBot="1" x14ac:dyDescent="0.35">
      <c r="C8" s="29" t="s">
        <v>89</v>
      </c>
      <c r="D8" s="40" t="s">
        <v>126</v>
      </c>
      <c r="E8" s="34">
        <v>90</v>
      </c>
      <c r="F8" s="34">
        <v>97.5</v>
      </c>
      <c r="G8" s="41">
        <v>52.5</v>
      </c>
      <c r="H8" s="9">
        <f>AVERAGE(E8:G8)</f>
        <v>80</v>
      </c>
      <c r="I8" s="2">
        <v>4</v>
      </c>
      <c r="J8" s="9">
        <f t="shared" si="0"/>
        <v>4.4943820224719104</v>
      </c>
      <c r="S8" s="30">
        <v>86.666666666666671</v>
      </c>
      <c r="T8" s="6">
        <f>FREQUENCY($H$5:$H$125,S8:$S$47)</f>
        <v>0</v>
      </c>
      <c r="U8" s="5">
        <f t="shared" si="1"/>
        <v>1</v>
      </c>
    </row>
    <row r="9" spans="3:22" ht="17.25" thickBot="1" x14ac:dyDescent="0.35">
      <c r="C9" s="29" t="s">
        <v>45</v>
      </c>
      <c r="D9" s="40" t="s">
        <v>127</v>
      </c>
      <c r="E9" s="34">
        <v>92.5</v>
      </c>
      <c r="F9" s="34">
        <v>100</v>
      </c>
      <c r="G9" s="41">
        <v>45</v>
      </c>
      <c r="H9" s="9">
        <f>AVERAGE(E9:G9)</f>
        <v>79.166666666666671</v>
      </c>
      <c r="I9" s="2">
        <v>5</v>
      </c>
      <c r="J9" s="9">
        <f t="shared" si="0"/>
        <v>5.6179775280898872</v>
      </c>
      <c r="S9" s="30">
        <v>85.833333333333329</v>
      </c>
      <c r="T9" s="6">
        <f>FREQUENCY($H$5:$H$125,S9:$S$47)</f>
        <v>0</v>
      </c>
      <c r="U9" s="5">
        <f>U8+T9</f>
        <v>1</v>
      </c>
    </row>
    <row r="10" spans="3:22" ht="17.25" thickBot="1" x14ac:dyDescent="0.35">
      <c r="C10" s="29" t="s">
        <v>77</v>
      </c>
      <c r="D10" s="40" t="s">
        <v>128</v>
      </c>
      <c r="E10" s="34">
        <v>85</v>
      </c>
      <c r="F10" s="34">
        <v>87.5</v>
      </c>
      <c r="G10" s="41">
        <v>60</v>
      </c>
      <c r="H10" s="9">
        <f>AVERAGE(E10:G10)</f>
        <v>77.5</v>
      </c>
      <c r="I10" s="2">
        <v>6</v>
      </c>
      <c r="J10" s="9">
        <f t="shared" si="0"/>
        <v>6.7415730337078648</v>
      </c>
      <c r="S10" s="30">
        <v>85</v>
      </c>
      <c r="T10" s="6">
        <f>FREQUENCY($H$5:$H$125,S10:$S$47)</f>
        <v>0</v>
      </c>
      <c r="U10" s="5">
        <f t="shared" si="1"/>
        <v>1</v>
      </c>
    </row>
    <row r="11" spans="3:22" ht="17.25" thickBot="1" x14ac:dyDescent="0.35">
      <c r="C11" s="29" t="s">
        <v>129</v>
      </c>
      <c r="D11" s="40" t="s">
        <v>130</v>
      </c>
      <c r="E11" s="34">
        <v>82.5</v>
      </c>
      <c r="F11" s="34">
        <v>92.5</v>
      </c>
      <c r="G11" s="41">
        <v>57.5</v>
      </c>
      <c r="H11" s="9">
        <f>AVERAGE(E11:G11)</f>
        <v>77.5</v>
      </c>
      <c r="I11" s="2">
        <v>6</v>
      </c>
      <c r="J11" s="9">
        <f t="shared" si="0"/>
        <v>6.7415730337078648</v>
      </c>
      <c r="S11" s="30">
        <v>83.333333333333329</v>
      </c>
      <c r="T11" s="6">
        <f>FREQUENCY($H$5:$H$125,S11:$S$47)</f>
        <v>0</v>
      </c>
      <c r="U11" s="5">
        <f t="shared" si="1"/>
        <v>1</v>
      </c>
    </row>
    <row r="12" spans="3:22" ht="17.25" thickBot="1" x14ac:dyDescent="0.35">
      <c r="C12" s="29" t="s">
        <v>73</v>
      </c>
      <c r="D12" s="40" t="s">
        <v>131</v>
      </c>
      <c r="E12" s="34">
        <v>85</v>
      </c>
      <c r="F12" s="34">
        <v>87.5</v>
      </c>
      <c r="G12" s="41">
        <v>60</v>
      </c>
      <c r="H12" s="9">
        <f>AVERAGE(E12:G12)</f>
        <v>77.5</v>
      </c>
      <c r="I12" s="2">
        <v>6</v>
      </c>
      <c r="J12" s="9">
        <f t="shared" si="0"/>
        <v>6.7415730337078648</v>
      </c>
      <c r="S12" s="30">
        <v>82.5</v>
      </c>
      <c r="T12" s="6">
        <f>FREQUENCY($H$5:$H$125,S12:$S$47)</f>
        <v>0</v>
      </c>
      <c r="U12" s="5">
        <f t="shared" si="1"/>
        <v>1</v>
      </c>
    </row>
    <row r="13" spans="3:22" ht="17.25" thickBot="1" x14ac:dyDescent="0.35">
      <c r="C13" s="29" t="s">
        <v>132</v>
      </c>
      <c r="D13" s="40" t="s">
        <v>133</v>
      </c>
      <c r="E13" s="34">
        <v>80</v>
      </c>
      <c r="F13" s="34">
        <v>97.5</v>
      </c>
      <c r="G13" s="41">
        <v>55</v>
      </c>
      <c r="H13" s="9">
        <f>AVERAGE(E13:G13)</f>
        <v>77.5</v>
      </c>
      <c r="I13" s="2">
        <v>6</v>
      </c>
      <c r="J13" s="9">
        <f t="shared" si="0"/>
        <v>6.7415730337078648</v>
      </c>
      <c r="S13" s="30">
        <v>81.666666666666671</v>
      </c>
      <c r="T13" s="6">
        <f>FREQUENCY($H$5:$H$125,S13:$S$47)</f>
        <v>0</v>
      </c>
      <c r="U13" s="5">
        <f t="shared" si="1"/>
        <v>1</v>
      </c>
    </row>
    <row r="14" spans="3:22" ht="17.25" thickBot="1" x14ac:dyDescent="0.35">
      <c r="C14" s="29" t="s">
        <v>134</v>
      </c>
      <c r="D14" s="40" t="s">
        <v>135</v>
      </c>
      <c r="E14" s="34">
        <v>77.5</v>
      </c>
      <c r="F14" s="34">
        <v>95</v>
      </c>
      <c r="G14" s="41">
        <v>57.5</v>
      </c>
      <c r="H14" s="9">
        <f>AVERAGE(E14:G14)</f>
        <v>76.666666666666671</v>
      </c>
      <c r="I14" s="2">
        <v>10</v>
      </c>
      <c r="J14" s="9">
        <f t="shared" si="0"/>
        <v>11.235955056179774</v>
      </c>
      <c r="S14" s="30">
        <v>80.833333333333329</v>
      </c>
      <c r="T14" s="6">
        <f>FREQUENCY($H$5:$H$125,S14:$S$47)</f>
        <v>2</v>
      </c>
      <c r="U14" s="5">
        <f t="shared" si="1"/>
        <v>3</v>
      </c>
    </row>
    <row r="15" spans="3:22" ht="17.25" thickBot="1" x14ac:dyDescent="0.35">
      <c r="C15" s="29" t="s">
        <v>54</v>
      </c>
      <c r="D15" s="40" t="s">
        <v>137</v>
      </c>
      <c r="E15" s="34">
        <v>75</v>
      </c>
      <c r="F15" s="34">
        <v>92.5</v>
      </c>
      <c r="G15" s="41">
        <v>62.5</v>
      </c>
      <c r="H15" s="9">
        <f>AVERAGE(E15:G15)</f>
        <v>76.666666666666671</v>
      </c>
      <c r="I15" s="2">
        <v>10</v>
      </c>
      <c r="J15" s="9">
        <f t="shared" si="0"/>
        <v>11.235955056179774</v>
      </c>
      <c r="S15" s="30">
        <v>80</v>
      </c>
      <c r="T15" s="6">
        <f>FREQUENCY($H$5:$H$125,S15:$S$47)</f>
        <v>1</v>
      </c>
      <c r="U15" s="5">
        <f t="shared" si="1"/>
        <v>4</v>
      </c>
    </row>
    <row r="16" spans="3:22" ht="17.45" customHeight="1" thickBot="1" x14ac:dyDescent="0.35">
      <c r="C16" s="29" t="s">
        <v>67</v>
      </c>
      <c r="D16" s="40" t="s">
        <v>138</v>
      </c>
      <c r="E16" s="34">
        <v>85</v>
      </c>
      <c r="F16" s="34">
        <v>95</v>
      </c>
      <c r="G16" s="41">
        <v>50</v>
      </c>
      <c r="H16" s="9">
        <f>AVERAGE(E16:G16)</f>
        <v>76.666666666666671</v>
      </c>
      <c r="I16" s="2">
        <v>10</v>
      </c>
      <c r="J16" s="9">
        <f t="shared" si="0"/>
        <v>11.235955056179774</v>
      </c>
      <c r="S16" s="30">
        <v>79.166666666666671</v>
      </c>
      <c r="T16" s="6">
        <f>FREQUENCY($H$5:$H$125,S16:$S$47)</f>
        <v>1</v>
      </c>
      <c r="U16" s="5">
        <f>U15+T16</f>
        <v>5</v>
      </c>
    </row>
    <row r="17" spans="3:21" ht="17.25" thickBot="1" x14ac:dyDescent="0.35">
      <c r="C17" s="29" t="s">
        <v>78</v>
      </c>
      <c r="D17" s="40" t="s">
        <v>139</v>
      </c>
      <c r="E17" s="34">
        <v>87.5</v>
      </c>
      <c r="F17" s="34">
        <v>100</v>
      </c>
      <c r="G17" s="41">
        <v>42.5</v>
      </c>
      <c r="H17" s="9">
        <f>AVERAGE(E17:G17)</f>
        <v>76.666666666666671</v>
      </c>
      <c r="I17" s="2">
        <v>10</v>
      </c>
      <c r="J17" s="9">
        <f t="shared" si="0"/>
        <v>11.235955056179774</v>
      </c>
      <c r="S17" s="30">
        <v>78.333333333333329</v>
      </c>
      <c r="T17" s="6">
        <f>FREQUENCY($H$5:$H$125,S17:$S$47)</f>
        <v>0</v>
      </c>
      <c r="U17" s="5">
        <f t="shared" si="1"/>
        <v>5</v>
      </c>
    </row>
    <row r="18" spans="3:21" ht="17.25" thickBot="1" x14ac:dyDescent="0.35">
      <c r="C18" s="29" t="s">
        <v>103</v>
      </c>
      <c r="D18" s="40" t="s">
        <v>140</v>
      </c>
      <c r="E18" s="34">
        <v>82.5</v>
      </c>
      <c r="F18" s="34">
        <v>90</v>
      </c>
      <c r="G18" s="41">
        <v>57.5</v>
      </c>
      <c r="H18" s="9">
        <f>AVERAGE(E18:G18)</f>
        <v>76.666666666666671</v>
      </c>
      <c r="I18" s="2">
        <v>10</v>
      </c>
      <c r="J18" s="9">
        <f t="shared" si="0"/>
        <v>11.235955056179774</v>
      </c>
      <c r="S18" s="30">
        <v>77.5</v>
      </c>
      <c r="T18" s="6">
        <f>FREQUENCY($H$5:$H$125,S18:$S$47)</f>
        <v>9</v>
      </c>
      <c r="U18" s="5">
        <f t="shared" si="1"/>
        <v>14</v>
      </c>
    </row>
    <row r="19" spans="3:21" ht="17.25" thickBot="1" x14ac:dyDescent="0.35">
      <c r="C19" s="29" t="s">
        <v>93</v>
      </c>
      <c r="D19" s="40" t="s">
        <v>136</v>
      </c>
      <c r="E19" s="34">
        <v>85</v>
      </c>
      <c r="F19" s="34">
        <v>95</v>
      </c>
      <c r="G19" s="41">
        <v>47.5</v>
      </c>
      <c r="H19" s="9">
        <f>AVERAGE(E19:G19)</f>
        <v>75.833333333333329</v>
      </c>
      <c r="I19" s="2">
        <v>10</v>
      </c>
      <c r="J19" s="9">
        <f t="shared" si="0"/>
        <v>11.235955056179774</v>
      </c>
      <c r="S19" s="30">
        <v>75.833333333333329</v>
      </c>
      <c r="T19" s="6">
        <f>FREQUENCY($H$5:$H$125,S19:$S$47)</f>
        <v>3</v>
      </c>
      <c r="U19" s="5">
        <f t="shared" si="1"/>
        <v>17</v>
      </c>
    </row>
    <row r="20" spans="3:21" ht="17.25" customHeight="1" thickBot="1" x14ac:dyDescent="0.35">
      <c r="C20" s="29" t="s">
        <v>81</v>
      </c>
      <c r="D20" s="40" t="s">
        <v>141</v>
      </c>
      <c r="E20" s="34">
        <v>90</v>
      </c>
      <c r="F20" s="34">
        <v>97.5</v>
      </c>
      <c r="G20" s="41">
        <v>40</v>
      </c>
      <c r="H20" s="9">
        <f>AVERAGE(E20:G20)</f>
        <v>75.833333333333329</v>
      </c>
      <c r="I20" s="2">
        <v>16</v>
      </c>
      <c r="J20" s="9">
        <f t="shared" si="0"/>
        <v>17.977528089887642</v>
      </c>
      <c r="S20" s="30">
        <v>75</v>
      </c>
      <c r="T20" s="6">
        <f>FREQUENCY($H$5:$H$125,S20:$S$47)</f>
        <v>1</v>
      </c>
      <c r="U20" s="5">
        <f t="shared" si="1"/>
        <v>18</v>
      </c>
    </row>
    <row r="21" spans="3:21" ht="17.45" customHeight="1" thickBot="1" x14ac:dyDescent="0.35">
      <c r="C21" s="29" t="s">
        <v>142</v>
      </c>
      <c r="D21" s="40" t="s">
        <v>143</v>
      </c>
      <c r="E21" s="34">
        <v>67.5</v>
      </c>
      <c r="F21" s="34">
        <v>97.5</v>
      </c>
      <c r="G21" s="41">
        <v>62.5</v>
      </c>
      <c r="H21" s="9">
        <f>AVERAGE(E21:G21)</f>
        <v>75.833333333333329</v>
      </c>
      <c r="I21" s="2">
        <v>16</v>
      </c>
      <c r="J21" s="9">
        <f t="shared" si="0"/>
        <v>17.977528089887642</v>
      </c>
      <c r="S21" s="30">
        <v>74.166666666666671</v>
      </c>
      <c r="T21" s="6">
        <f>FREQUENCY($H$5:$H$125,S21:$S$47)</f>
        <v>3</v>
      </c>
      <c r="U21" s="5">
        <f t="shared" si="1"/>
        <v>21</v>
      </c>
    </row>
    <row r="22" spans="3:21" ht="17.25" thickBot="1" x14ac:dyDescent="0.35">
      <c r="C22" s="29" t="s">
        <v>88</v>
      </c>
      <c r="D22" s="40" t="s">
        <v>144</v>
      </c>
      <c r="E22" s="34">
        <v>67.5</v>
      </c>
      <c r="F22" s="34">
        <v>87.5</v>
      </c>
      <c r="G22" s="41">
        <v>70</v>
      </c>
      <c r="H22" s="9">
        <f>AVERAGE(E22:G22)</f>
        <v>75</v>
      </c>
      <c r="I22" s="2">
        <v>16</v>
      </c>
      <c r="J22" s="9">
        <f t="shared" si="0"/>
        <v>17.977528089887642</v>
      </c>
      <c r="S22" s="30">
        <v>73.333333333333329</v>
      </c>
      <c r="T22" s="6">
        <f>FREQUENCY($H$5:$H$125,S22:$S$47)</f>
        <v>0</v>
      </c>
      <c r="U22" s="5">
        <f>U21+T22</f>
        <v>21</v>
      </c>
    </row>
    <row r="23" spans="3:21" ht="17.25" thickBot="1" x14ac:dyDescent="0.35">
      <c r="C23" s="29" t="s">
        <v>53</v>
      </c>
      <c r="D23" s="40" t="s">
        <v>145</v>
      </c>
      <c r="E23" s="34">
        <v>77.5</v>
      </c>
      <c r="F23" s="34">
        <v>87.5</v>
      </c>
      <c r="G23" s="41">
        <v>57.5</v>
      </c>
      <c r="H23" s="9">
        <f>AVERAGE(E23:G23)</f>
        <v>74.166666666666671</v>
      </c>
      <c r="I23" s="2">
        <v>19</v>
      </c>
      <c r="J23" s="9">
        <f t="shared" si="0"/>
        <v>21.348314606741571</v>
      </c>
      <c r="S23" s="30">
        <v>72.5</v>
      </c>
      <c r="T23" s="6">
        <f>FREQUENCY($H$5:$H$125,S23:$S$47)</f>
        <v>2</v>
      </c>
      <c r="U23" s="5">
        <f t="shared" si="1"/>
        <v>23</v>
      </c>
    </row>
    <row r="24" spans="3:21" ht="17.45" customHeight="1" thickBot="1" x14ac:dyDescent="0.35">
      <c r="C24" s="29" t="s">
        <v>115</v>
      </c>
      <c r="D24" s="40" t="s">
        <v>146</v>
      </c>
      <c r="E24" s="34">
        <v>80</v>
      </c>
      <c r="F24" s="34">
        <v>77.5</v>
      </c>
      <c r="G24" s="41">
        <v>65</v>
      </c>
      <c r="H24" s="9">
        <f>AVERAGE(E24:G24)</f>
        <v>74.166666666666671</v>
      </c>
      <c r="I24" s="2">
        <v>19</v>
      </c>
      <c r="J24" s="9">
        <f t="shared" si="0"/>
        <v>21.348314606741571</v>
      </c>
      <c r="S24" s="30">
        <v>71.666666666666671</v>
      </c>
      <c r="T24" s="6">
        <f>FREQUENCY($H$5:$H$125,S24:$S$47)</f>
        <v>2</v>
      </c>
      <c r="U24" s="5">
        <f t="shared" si="1"/>
        <v>25</v>
      </c>
    </row>
    <row r="25" spans="3:21" ht="17.45" customHeight="1" thickBot="1" x14ac:dyDescent="0.35">
      <c r="C25" s="29" t="s">
        <v>147</v>
      </c>
      <c r="D25" s="40" t="s">
        <v>148</v>
      </c>
      <c r="E25" s="34">
        <v>85</v>
      </c>
      <c r="F25" s="34">
        <v>95</v>
      </c>
      <c r="G25" s="41">
        <v>42.5</v>
      </c>
      <c r="H25" s="9">
        <f>AVERAGE(E25:G25)</f>
        <v>74.166666666666671</v>
      </c>
      <c r="I25" s="2">
        <v>19</v>
      </c>
      <c r="J25" s="9">
        <f t="shared" si="0"/>
        <v>21.348314606741571</v>
      </c>
      <c r="S25" s="30">
        <v>70.833333333333329</v>
      </c>
      <c r="T25" s="6">
        <f>FREQUENCY($H$5:$H$125,S25:$S$47)</f>
        <v>3</v>
      </c>
      <c r="U25" s="5">
        <f t="shared" si="1"/>
        <v>28</v>
      </c>
    </row>
    <row r="26" spans="3:21" ht="17.45" customHeight="1" thickBot="1" x14ac:dyDescent="0.35">
      <c r="C26" s="29" t="s">
        <v>96</v>
      </c>
      <c r="D26" s="40" t="s">
        <v>149</v>
      </c>
      <c r="E26" s="34">
        <v>82.5</v>
      </c>
      <c r="F26" s="34">
        <v>87.5</v>
      </c>
      <c r="G26" s="41">
        <v>47.5</v>
      </c>
      <c r="H26" s="9">
        <f>AVERAGE(E26:G26)</f>
        <v>72.5</v>
      </c>
      <c r="I26" s="2">
        <v>22</v>
      </c>
      <c r="J26" s="9">
        <f t="shared" si="0"/>
        <v>24.719101123595504</v>
      </c>
      <c r="S26" s="30">
        <v>69.166666666666671</v>
      </c>
      <c r="T26" s="6">
        <f>FREQUENCY($H$5:$H$125,S26:$S$47)</f>
        <v>0</v>
      </c>
      <c r="U26" s="5">
        <f t="shared" si="1"/>
        <v>28</v>
      </c>
    </row>
    <row r="27" spans="3:21" ht="17.25" thickBot="1" x14ac:dyDescent="0.35">
      <c r="C27" s="29" t="s">
        <v>151</v>
      </c>
      <c r="D27" s="40" t="s">
        <v>152</v>
      </c>
      <c r="E27" s="34">
        <v>80</v>
      </c>
      <c r="F27" s="34">
        <v>87.5</v>
      </c>
      <c r="G27" s="41">
        <v>50</v>
      </c>
      <c r="H27" s="9">
        <f>AVERAGE(E27:G27)</f>
        <v>72.5</v>
      </c>
      <c r="I27" s="2">
        <v>23</v>
      </c>
      <c r="J27" s="9">
        <f t="shared" si="0"/>
        <v>25.842696629213485</v>
      </c>
      <c r="S27" s="30">
        <v>68.333333333333329</v>
      </c>
      <c r="T27" s="6">
        <f>FREQUENCY($H$5:$H$125,S27:$S$47)</f>
        <v>3</v>
      </c>
      <c r="U27" s="5">
        <f t="shared" si="1"/>
        <v>31</v>
      </c>
    </row>
    <row r="28" spans="3:21" ht="17.25" thickBot="1" x14ac:dyDescent="0.35">
      <c r="C28" s="29" t="s">
        <v>79</v>
      </c>
      <c r="D28" s="40" t="s">
        <v>150</v>
      </c>
      <c r="E28" s="34">
        <v>67.5</v>
      </c>
      <c r="F28" s="34">
        <v>87.5</v>
      </c>
      <c r="G28" s="41">
        <v>60</v>
      </c>
      <c r="H28" s="9">
        <f>AVERAGE(E28:G28)</f>
        <v>71.666666666666671</v>
      </c>
      <c r="I28" s="2">
        <v>23</v>
      </c>
      <c r="J28" s="9">
        <f t="shared" si="0"/>
        <v>25.842696629213485</v>
      </c>
      <c r="S28" s="30">
        <v>66.666666666666671</v>
      </c>
      <c r="T28" s="6">
        <f>FREQUENCY($H$5:$H$125,S28:$S$47)</f>
        <v>0</v>
      </c>
      <c r="U28" s="5">
        <f t="shared" si="1"/>
        <v>31</v>
      </c>
    </row>
    <row r="29" spans="3:21" ht="17.45" customHeight="1" thickBot="1" x14ac:dyDescent="0.35">
      <c r="C29" s="29" t="s">
        <v>49</v>
      </c>
      <c r="D29" s="40" t="s">
        <v>154</v>
      </c>
      <c r="E29" s="34">
        <v>72.5</v>
      </c>
      <c r="F29" s="34">
        <v>95</v>
      </c>
      <c r="G29" s="41">
        <v>47.5</v>
      </c>
      <c r="H29" s="9">
        <f>AVERAGE(E29:G29)</f>
        <v>71.666666666666671</v>
      </c>
      <c r="I29" s="2">
        <v>25</v>
      </c>
      <c r="J29" s="9">
        <f t="shared" si="0"/>
        <v>28.08988764044944</v>
      </c>
      <c r="S29" s="30">
        <v>65.833333333333329</v>
      </c>
      <c r="T29" s="6">
        <f>FREQUENCY($H$5:$H$125,S29:$S$47)</f>
        <v>1</v>
      </c>
      <c r="U29" s="5">
        <f t="shared" si="1"/>
        <v>32</v>
      </c>
    </row>
    <row r="30" spans="3:21" ht="17.25" thickBot="1" x14ac:dyDescent="0.35">
      <c r="C30" s="29" t="s">
        <v>104</v>
      </c>
      <c r="D30" s="40" t="s">
        <v>153</v>
      </c>
      <c r="E30" s="34">
        <v>87.5</v>
      </c>
      <c r="F30" s="34">
        <v>85</v>
      </c>
      <c r="G30" s="41">
        <v>40</v>
      </c>
      <c r="H30" s="9">
        <f>AVERAGE(E30:G30)</f>
        <v>70.833333333333329</v>
      </c>
      <c r="I30" s="2">
        <v>25</v>
      </c>
      <c r="J30" s="9">
        <f t="shared" si="0"/>
        <v>28.08988764044944</v>
      </c>
      <c r="S30" s="30">
        <v>62.5</v>
      </c>
      <c r="T30" s="6">
        <f>FREQUENCY($H$5:$H$125,S30:$S$47)</f>
        <v>1</v>
      </c>
      <c r="U30" s="5">
        <f>U29+T30</f>
        <v>33</v>
      </c>
    </row>
    <row r="31" spans="3:21" ht="17.25" thickBot="1" x14ac:dyDescent="0.35">
      <c r="C31" s="29" t="s">
        <v>51</v>
      </c>
      <c r="D31" s="40" t="s">
        <v>155</v>
      </c>
      <c r="E31" s="34">
        <v>80</v>
      </c>
      <c r="F31" s="34">
        <v>80</v>
      </c>
      <c r="G31" s="41">
        <v>52.5</v>
      </c>
      <c r="H31" s="9">
        <f>AVERAGE(E31:G31)</f>
        <v>70.833333333333329</v>
      </c>
      <c r="I31" s="2">
        <v>27</v>
      </c>
      <c r="J31" s="9">
        <f t="shared" si="0"/>
        <v>30.337078651685395</v>
      </c>
      <c r="S31" s="30">
        <v>61.666666666666664</v>
      </c>
      <c r="T31" s="6">
        <f>FREQUENCY($H$5:$H$125,S31:$S$47)</f>
        <v>5</v>
      </c>
      <c r="U31" s="5">
        <f t="shared" si="1"/>
        <v>38</v>
      </c>
    </row>
    <row r="32" spans="3:21" ht="17.25" thickBot="1" x14ac:dyDescent="0.35">
      <c r="C32" s="29" t="s">
        <v>50</v>
      </c>
      <c r="D32" s="40" t="s">
        <v>156</v>
      </c>
      <c r="E32" s="34">
        <v>82.5</v>
      </c>
      <c r="F32" s="34">
        <v>85</v>
      </c>
      <c r="G32" s="41">
        <v>42.5</v>
      </c>
      <c r="H32" s="9">
        <f>AVERAGE(E32:G32)</f>
        <v>70</v>
      </c>
      <c r="I32" s="2">
        <v>28</v>
      </c>
      <c r="J32" s="9">
        <f t="shared" si="0"/>
        <v>31.460674157303369</v>
      </c>
      <c r="S32" s="30">
        <v>59.166666666666664</v>
      </c>
      <c r="T32" s="6">
        <f>FREQUENCY($H$5:$H$125,S32:$S$47)</f>
        <v>1</v>
      </c>
      <c r="U32" s="5">
        <f t="shared" si="1"/>
        <v>39</v>
      </c>
    </row>
    <row r="33" spans="3:21" ht="17.25" thickBot="1" x14ac:dyDescent="0.35">
      <c r="C33" s="29" t="s">
        <v>157</v>
      </c>
      <c r="D33" s="40" t="s">
        <v>158</v>
      </c>
      <c r="E33" s="34">
        <v>67.5</v>
      </c>
      <c r="F33" s="34">
        <v>82.5</v>
      </c>
      <c r="G33" s="41">
        <v>55</v>
      </c>
      <c r="H33" s="9">
        <f>AVERAGE(E33:G33)</f>
        <v>68.333333333333329</v>
      </c>
      <c r="I33" s="2">
        <v>29</v>
      </c>
      <c r="J33" s="9">
        <f t="shared" si="0"/>
        <v>32.584269662921351</v>
      </c>
      <c r="S33" s="30">
        <v>58.333333333333336</v>
      </c>
      <c r="T33" s="6">
        <f>FREQUENCY($H$5:$H$125,S33:$S$47)</f>
        <v>0</v>
      </c>
      <c r="U33" s="5">
        <f t="shared" si="1"/>
        <v>39</v>
      </c>
    </row>
    <row r="34" spans="3:21" ht="17.45" customHeight="1" thickBot="1" x14ac:dyDescent="0.35">
      <c r="C34" s="29" t="s">
        <v>65</v>
      </c>
      <c r="D34" s="40" t="s">
        <v>159</v>
      </c>
      <c r="E34" s="34">
        <v>75</v>
      </c>
      <c r="F34" s="34">
        <v>77.5</v>
      </c>
      <c r="G34" s="41">
        <v>50</v>
      </c>
      <c r="H34" s="9">
        <f>AVERAGE(E34:G34)</f>
        <v>67.5</v>
      </c>
      <c r="I34" s="2">
        <v>30</v>
      </c>
      <c r="J34" s="9">
        <f t="shared" si="0"/>
        <v>33.707865168539328</v>
      </c>
      <c r="S34" s="30">
        <v>57.5</v>
      </c>
      <c r="T34" s="6">
        <f>FREQUENCY($H$5:$H$125,S34:$S$47)</f>
        <v>3</v>
      </c>
      <c r="U34" s="5">
        <f>U33+T34</f>
        <v>42</v>
      </c>
    </row>
    <row r="35" spans="3:21" ht="17.45" customHeight="1" thickBot="1" x14ac:dyDescent="0.35">
      <c r="C35" s="29" t="s">
        <v>300</v>
      </c>
      <c r="D35" s="40" t="s">
        <v>160</v>
      </c>
      <c r="E35" s="34">
        <v>65</v>
      </c>
      <c r="F35" s="34">
        <v>77.5</v>
      </c>
      <c r="G35" s="41">
        <v>60</v>
      </c>
      <c r="H35" s="9">
        <f>AVERAGE(E35:G35)</f>
        <v>67.5</v>
      </c>
      <c r="I35" s="2">
        <v>30</v>
      </c>
      <c r="J35" s="9">
        <f t="shared" si="0"/>
        <v>33.707865168539328</v>
      </c>
      <c r="S35" s="30">
        <v>56.666666666666664</v>
      </c>
      <c r="T35" s="6">
        <f>FREQUENCY($H$5:$H$125,S35:$S$47)</f>
        <v>0</v>
      </c>
      <c r="U35" s="5">
        <f>U34+T35</f>
        <v>42</v>
      </c>
    </row>
    <row r="36" spans="3:21" ht="17.25" thickBot="1" x14ac:dyDescent="0.35">
      <c r="C36" s="29" t="s">
        <v>52</v>
      </c>
      <c r="D36" s="40" t="s">
        <v>162</v>
      </c>
      <c r="E36" s="34">
        <v>67.5</v>
      </c>
      <c r="F36" s="34">
        <v>75</v>
      </c>
      <c r="G36" s="41">
        <v>47.5</v>
      </c>
      <c r="H36" s="9">
        <f>AVERAGE(E36:G36)</f>
        <v>63.333333333333336</v>
      </c>
      <c r="I36" s="2">
        <v>32</v>
      </c>
      <c r="J36" s="9">
        <f t="shared" si="0"/>
        <v>35.955056179775283</v>
      </c>
      <c r="S36" s="30">
        <v>55.833333333333336</v>
      </c>
      <c r="T36" s="6">
        <f>FREQUENCY($H$5:$H$125,S36:$S$47)</f>
        <v>5</v>
      </c>
      <c r="U36" s="5">
        <f t="shared" si="1"/>
        <v>47</v>
      </c>
    </row>
    <row r="37" spans="3:21" ht="17.45" customHeight="1" thickBot="1" x14ac:dyDescent="0.35">
      <c r="C37" s="29" t="s">
        <v>55</v>
      </c>
      <c r="D37" s="40" t="s">
        <v>161</v>
      </c>
      <c r="E37" s="34">
        <v>67.5</v>
      </c>
      <c r="F37" s="34">
        <v>90</v>
      </c>
      <c r="G37" s="41">
        <v>30</v>
      </c>
      <c r="H37" s="9">
        <f>AVERAGE(E37:G37)</f>
        <v>62.5</v>
      </c>
      <c r="I37" s="2">
        <v>32</v>
      </c>
      <c r="J37" s="9">
        <f t="shared" si="0"/>
        <v>35.955056179775283</v>
      </c>
      <c r="S37" s="30">
        <v>53.333333333333336</v>
      </c>
      <c r="T37" s="6">
        <f>FREQUENCY($H$5:$H$125,S37:$S$47)</f>
        <v>7</v>
      </c>
      <c r="U37" s="5">
        <f t="shared" si="1"/>
        <v>54</v>
      </c>
    </row>
    <row r="38" spans="3:21" ht="17.45" customHeight="1" thickBot="1" x14ac:dyDescent="0.35">
      <c r="C38" s="29" t="s">
        <v>43</v>
      </c>
      <c r="D38" s="40" t="s">
        <v>163</v>
      </c>
      <c r="E38" s="34">
        <v>67.5</v>
      </c>
      <c r="F38" s="34">
        <v>85</v>
      </c>
      <c r="G38" s="41">
        <v>30</v>
      </c>
      <c r="H38" s="9">
        <f>AVERAGE(E38:G38)</f>
        <v>60.833333333333336</v>
      </c>
      <c r="I38" s="2">
        <v>34</v>
      </c>
      <c r="J38" s="9">
        <f t="shared" si="0"/>
        <v>38.202247191011232</v>
      </c>
      <c r="S38" s="30">
        <v>50.833333333333336</v>
      </c>
      <c r="T38" s="6">
        <f>FREQUENCY($H$5:$H$125,S38:$S$47)</f>
        <v>5</v>
      </c>
      <c r="U38" s="5">
        <f>U37+T38</f>
        <v>59</v>
      </c>
    </row>
    <row r="39" spans="3:21" ht="17.25" thickBot="1" x14ac:dyDescent="0.35">
      <c r="C39" s="29" t="s">
        <v>98</v>
      </c>
      <c r="D39" s="40" t="s">
        <v>165</v>
      </c>
      <c r="E39" s="34">
        <v>52.5</v>
      </c>
      <c r="F39" s="34">
        <v>75</v>
      </c>
      <c r="G39" s="41">
        <v>55</v>
      </c>
      <c r="H39" s="9">
        <f>AVERAGE(E39:G39)</f>
        <v>60.833333333333336</v>
      </c>
      <c r="I39" s="2">
        <v>34</v>
      </c>
      <c r="J39" s="9">
        <f t="shared" si="0"/>
        <v>38.202247191011232</v>
      </c>
      <c r="S39" s="30">
        <v>47.5</v>
      </c>
      <c r="T39" s="6">
        <f>FREQUENCY($H$5:$H$125,S39:$S$47)</f>
        <v>2</v>
      </c>
      <c r="U39" s="5">
        <f>U38+T39</f>
        <v>61</v>
      </c>
    </row>
    <row r="40" spans="3:21" ht="17.25" thickBot="1" x14ac:dyDescent="0.35">
      <c r="C40" s="29" t="s">
        <v>301</v>
      </c>
      <c r="D40" s="40" t="s">
        <v>164</v>
      </c>
      <c r="E40" s="34">
        <v>80</v>
      </c>
      <c r="F40" s="34">
        <v>62.5</v>
      </c>
      <c r="G40" s="41">
        <v>40</v>
      </c>
      <c r="H40" s="9">
        <f>AVERAGE(E40:G40)</f>
        <v>60.833333333333336</v>
      </c>
      <c r="I40" s="2">
        <v>36</v>
      </c>
      <c r="J40" s="9">
        <f t="shared" si="0"/>
        <v>40.449438202247187</v>
      </c>
      <c r="S40" s="30">
        <v>46.666666666666664</v>
      </c>
      <c r="T40" s="6">
        <f>FREQUENCY($H$5:$H$125,S40:$S$47)</f>
        <v>1</v>
      </c>
      <c r="U40" s="5">
        <f t="shared" si="1"/>
        <v>62</v>
      </c>
    </row>
    <row r="41" spans="3:21" ht="17.25" thickBot="1" x14ac:dyDescent="0.35">
      <c r="C41" s="29" t="s">
        <v>101</v>
      </c>
      <c r="D41" s="40" t="s">
        <v>166</v>
      </c>
      <c r="E41" s="34">
        <v>85</v>
      </c>
      <c r="F41" s="34">
        <v>95</v>
      </c>
      <c r="G41" s="41">
        <v>0</v>
      </c>
      <c r="H41" s="9">
        <f>AVERAGE(E41:G41)</f>
        <v>60</v>
      </c>
      <c r="I41" s="2">
        <v>37</v>
      </c>
      <c r="J41" s="9">
        <f t="shared" si="0"/>
        <v>41.573033707865171</v>
      </c>
      <c r="S41" s="30">
        <v>45.833333333333336</v>
      </c>
      <c r="T41" s="6">
        <f>FREQUENCY($H$5:$H$125,S41:$S$47)</f>
        <v>2</v>
      </c>
      <c r="U41" s="5">
        <f t="shared" si="1"/>
        <v>64</v>
      </c>
    </row>
    <row r="42" spans="3:21" ht="17.25" thickBot="1" x14ac:dyDescent="0.35">
      <c r="C42" s="29" t="s">
        <v>167</v>
      </c>
      <c r="D42" s="40" t="s">
        <v>168</v>
      </c>
      <c r="E42" s="34">
        <v>82.5</v>
      </c>
      <c r="F42" s="34">
        <v>97.5</v>
      </c>
      <c r="G42" s="41">
        <v>0</v>
      </c>
      <c r="H42" s="9">
        <f>AVERAGE(E42:G42)</f>
        <v>60</v>
      </c>
      <c r="I42" s="2">
        <v>37</v>
      </c>
      <c r="J42" s="9">
        <f t="shared" si="0"/>
        <v>41.573033707865171</v>
      </c>
      <c r="S42" s="30">
        <v>42.5</v>
      </c>
      <c r="T42" s="6">
        <f>FREQUENCY($H$5:$H$125,S42:$S$47)</f>
        <v>2</v>
      </c>
      <c r="U42" s="5">
        <f t="shared" si="1"/>
        <v>66</v>
      </c>
    </row>
    <row r="43" spans="3:21" ht="17.25" thickBot="1" x14ac:dyDescent="0.35">
      <c r="C43" s="29" t="s">
        <v>169</v>
      </c>
      <c r="D43" s="40" t="s">
        <v>170</v>
      </c>
      <c r="E43" s="34">
        <v>60</v>
      </c>
      <c r="F43" s="34">
        <v>75</v>
      </c>
      <c r="G43" s="41">
        <v>42.5</v>
      </c>
      <c r="H43" s="9">
        <f>AVERAGE(E43:G43)</f>
        <v>59.166666666666664</v>
      </c>
      <c r="I43" s="2">
        <v>37</v>
      </c>
      <c r="J43" s="9">
        <f t="shared" si="0"/>
        <v>41.573033707865171</v>
      </c>
      <c r="S43" s="30">
        <v>40</v>
      </c>
      <c r="T43" s="6">
        <f>FREQUENCY($H$5:$H$125,S43:$S$47)</f>
        <v>3</v>
      </c>
      <c r="U43" s="5">
        <f>U42+T43</f>
        <v>69</v>
      </c>
    </row>
    <row r="44" spans="3:21" ht="17.45" customHeight="1" thickBot="1" x14ac:dyDescent="0.35">
      <c r="C44" s="29" t="s">
        <v>62</v>
      </c>
      <c r="D44" s="40" t="s">
        <v>173</v>
      </c>
      <c r="E44" s="34">
        <v>52.5</v>
      </c>
      <c r="F44" s="34">
        <v>75</v>
      </c>
      <c r="G44" s="41">
        <v>45</v>
      </c>
      <c r="H44" s="9">
        <f>AVERAGE(E44:G44)</f>
        <v>57.5</v>
      </c>
      <c r="I44" s="2">
        <v>40</v>
      </c>
      <c r="J44" s="9">
        <f t="shared" si="0"/>
        <v>44.943820224719097</v>
      </c>
      <c r="S44" s="30">
        <v>36.666666666666664</v>
      </c>
      <c r="T44" s="6">
        <f>FREQUENCY($H$5:$H$125,S44:$S$47)</f>
        <v>5</v>
      </c>
      <c r="U44" s="5">
        <f t="shared" si="1"/>
        <v>74</v>
      </c>
    </row>
    <row r="45" spans="3:21" ht="17.25" thickBot="1" x14ac:dyDescent="0.35">
      <c r="C45" s="29" t="s">
        <v>42</v>
      </c>
      <c r="D45" s="40" t="s">
        <v>171</v>
      </c>
      <c r="E45" s="34">
        <v>62.5</v>
      </c>
      <c r="F45" s="34">
        <v>62.5</v>
      </c>
      <c r="G45" s="41">
        <v>47.5</v>
      </c>
      <c r="H45" s="9">
        <f>AVERAGE(E45:G45)</f>
        <v>57.5</v>
      </c>
      <c r="I45" s="2">
        <v>40</v>
      </c>
      <c r="J45" s="9">
        <f t="shared" si="0"/>
        <v>44.943820224719097</v>
      </c>
      <c r="S45" s="30">
        <v>33.333333333333336</v>
      </c>
      <c r="T45" s="6">
        <f>FREQUENCY($H$5:$H$125,S45:$S$47)</f>
        <v>11</v>
      </c>
      <c r="U45" s="5">
        <f t="shared" si="1"/>
        <v>85</v>
      </c>
    </row>
    <row r="46" spans="3:21" ht="17.25" thickBot="1" x14ac:dyDescent="0.35">
      <c r="C46" s="29" t="s">
        <v>61</v>
      </c>
      <c r="D46" s="40" t="s">
        <v>172</v>
      </c>
      <c r="E46" s="34">
        <v>65</v>
      </c>
      <c r="F46" s="34">
        <v>70</v>
      </c>
      <c r="G46" s="41">
        <v>37.5</v>
      </c>
      <c r="H46" s="9">
        <f>AVERAGE(E46:G46)</f>
        <v>57.5</v>
      </c>
      <c r="I46" s="2">
        <v>42</v>
      </c>
      <c r="J46" s="9">
        <f t="shared" si="0"/>
        <v>47.191011235955052</v>
      </c>
      <c r="S46" s="30">
        <v>20</v>
      </c>
      <c r="T46" s="6">
        <f>FREQUENCY($H$5:$H$125,S46:$S$47)</f>
        <v>3</v>
      </c>
      <c r="U46" s="5">
        <f>U45+T46</f>
        <v>88</v>
      </c>
    </row>
    <row r="47" spans="3:21" ht="17.25" thickBot="1" x14ac:dyDescent="0.35">
      <c r="C47" s="29" t="s">
        <v>107</v>
      </c>
      <c r="D47" s="40" t="s">
        <v>174</v>
      </c>
      <c r="E47" s="34">
        <v>67.5</v>
      </c>
      <c r="F47" s="34">
        <v>52.5</v>
      </c>
      <c r="G47" s="41">
        <v>45</v>
      </c>
      <c r="H47" s="9">
        <f>AVERAGE(E47:G47)</f>
        <v>55</v>
      </c>
      <c r="I47" s="2">
        <v>43</v>
      </c>
      <c r="J47" s="9">
        <f t="shared" si="0"/>
        <v>48.314606741573037</v>
      </c>
      <c r="S47" s="30">
        <v>0</v>
      </c>
      <c r="T47" s="6">
        <f>FREQUENCY($H$5:$H$125,S47:$S$47)</f>
        <v>33</v>
      </c>
      <c r="U47" s="5">
        <f>U46+T47</f>
        <v>121</v>
      </c>
    </row>
    <row r="48" spans="3:21" ht="17.45" customHeight="1" x14ac:dyDescent="0.3">
      <c r="C48" s="29" t="s">
        <v>108</v>
      </c>
      <c r="D48" s="40" t="s">
        <v>178</v>
      </c>
      <c r="E48" s="34">
        <v>52.5</v>
      </c>
      <c r="F48" s="34">
        <v>72.5</v>
      </c>
      <c r="G48" s="41">
        <v>37.5</v>
      </c>
      <c r="H48" s="9">
        <f>AVERAGE(E48:G48)</f>
        <v>54.166666666666664</v>
      </c>
      <c r="I48" s="2">
        <v>43</v>
      </c>
      <c r="J48" s="9">
        <f t="shared" si="0"/>
        <v>48.314606741573037</v>
      </c>
    </row>
    <row r="49" spans="3:21" ht="17.45" customHeight="1" x14ac:dyDescent="0.3">
      <c r="C49" s="29" t="s">
        <v>179</v>
      </c>
      <c r="D49" s="40" t="s">
        <v>180</v>
      </c>
      <c r="E49" s="34">
        <v>72.5</v>
      </c>
      <c r="F49" s="34">
        <v>90</v>
      </c>
      <c r="G49" s="41">
        <v>0</v>
      </c>
      <c r="H49" s="9">
        <f>AVERAGE(E49:G49)</f>
        <v>54.166666666666664</v>
      </c>
      <c r="I49" s="2">
        <v>43</v>
      </c>
      <c r="J49" s="9">
        <f t="shared" si="0"/>
        <v>48.314606741573037</v>
      </c>
    </row>
    <row r="50" spans="3:21" ht="17.45" customHeight="1" x14ac:dyDescent="0.3">
      <c r="C50" s="29" t="s">
        <v>302</v>
      </c>
      <c r="D50" s="40" t="s">
        <v>175</v>
      </c>
      <c r="E50" s="34">
        <v>60</v>
      </c>
      <c r="F50" s="34">
        <v>57.5</v>
      </c>
      <c r="G50" s="41">
        <v>45</v>
      </c>
      <c r="H50" s="9">
        <f>AVERAGE(E50:G50)</f>
        <v>54.166666666666664</v>
      </c>
      <c r="I50" s="2">
        <v>46</v>
      </c>
      <c r="J50" s="9">
        <f t="shared" si="0"/>
        <v>51.68539325842697</v>
      </c>
    </row>
    <row r="51" spans="3:21" ht="17.45" customHeight="1" x14ac:dyDescent="0.3">
      <c r="C51" s="29" t="s">
        <v>176</v>
      </c>
      <c r="D51" s="40" t="s">
        <v>177</v>
      </c>
      <c r="E51" s="34">
        <v>42.5</v>
      </c>
      <c r="F51" s="34">
        <v>55</v>
      </c>
      <c r="G51" s="41">
        <v>65</v>
      </c>
      <c r="H51" s="9">
        <f>AVERAGE(E51:G51)</f>
        <v>54.166666666666664</v>
      </c>
      <c r="I51" s="2">
        <v>46</v>
      </c>
      <c r="J51" s="9">
        <f t="shared" si="0"/>
        <v>51.68539325842697</v>
      </c>
      <c r="S51" s="3" t="s">
        <v>4</v>
      </c>
      <c r="T51" s="16">
        <v>127</v>
      </c>
      <c r="U51" s="1" t="s">
        <v>3</v>
      </c>
    </row>
    <row r="52" spans="3:21" ht="17.45" customHeight="1" x14ac:dyDescent="0.3">
      <c r="C52" s="29" t="s">
        <v>76</v>
      </c>
      <c r="D52" s="40" t="s">
        <v>181</v>
      </c>
      <c r="E52" s="34">
        <v>72.5</v>
      </c>
      <c r="F52" s="34">
        <v>87.5</v>
      </c>
      <c r="G52" s="42">
        <v>0</v>
      </c>
      <c r="H52" s="9">
        <f>AVERAGE(E52:G52)</f>
        <v>53.333333333333336</v>
      </c>
      <c r="I52" s="2">
        <v>48</v>
      </c>
      <c r="J52" s="9">
        <f t="shared" si="0"/>
        <v>53.932584269662918</v>
      </c>
      <c r="S52" s="3" t="s">
        <v>2</v>
      </c>
      <c r="T52" s="33">
        <f>AVERAGE(H5:H80)</f>
        <v>59.912280701754391</v>
      </c>
      <c r="U52" s="1" t="s">
        <v>0</v>
      </c>
    </row>
    <row r="53" spans="3:21" ht="17.45" customHeight="1" x14ac:dyDescent="0.3">
      <c r="C53" s="29" t="s">
        <v>186</v>
      </c>
      <c r="D53" s="40" t="s">
        <v>187</v>
      </c>
      <c r="E53" s="34">
        <v>77.5</v>
      </c>
      <c r="F53" s="34">
        <v>82.5</v>
      </c>
      <c r="G53" s="41">
        <v>0</v>
      </c>
      <c r="H53" s="9">
        <f>AVERAGE(E53:G53)</f>
        <v>53.333333333333336</v>
      </c>
      <c r="I53" s="2">
        <v>48</v>
      </c>
      <c r="J53" s="9">
        <f t="shared" si="0"/>
        <v>53.932584269662918</v>
      </c>
      <c r="S53" s="3" t="s">
        <v>1</v>
      </c>
      <c r="T53" s="32">
        <v>88.3</v>
      </c>
      <c r="U53" s="1" t="s">
        <v>0</v>
      </c>
    </row>
    <row r="54" spans="3:21" ht="17.45" customHeight="1" x14ac:dyDescent="0.3">
      <c r="C54" s="29" t="s">
        <v>182</v>
      </c>
      <c r="D54" s="40" t="s">
        <v>183</v>
      </c>
      <c r="E54" s="34">
        <v>47.5</v>
      </c>
      <c r="F54" s="34">
        <v>75</v>
      </c>
      <c r="G54" s="41">
        <v>35</v>
      </c>
      <c r="H54" s="9">
        <f>AVERAGE(E54:G54)</f>
        <v>52.5</v>
      </c>
      <c r="I54" s="2">
        <v>48</v>
      </c>
      <c r="J54" s="9">
        <f t="shared" si="0"/>
        <v>53.932584269662918</v>
      </c>
    </row>
    <row r="55" spans="3:21" ht="17.45" customHeight="1" x14ac:dyDescent="0.3">
      <c r="C55" s="29" t="s">
        <v>184</v>
      </c>
      <c r="D55" s="40" t="s">
        <v>185</v>
      </c>
      <c r="E55" s="34">
        <v>42.5</v>
      </c>
      <c r="F55" s="34">
        <v>65</v>
      </c>
      <c r="G55" s="41">
        <v>50</v>
      </c>
      <c r="H55" s="9">
        <f>AVERAGE(E55:G55)</f>
        <v>52.5</v>
      </c>
      <c r="I55" s="2">
        <v>48</v>
      </c>
      <c r="J55" s="9">
        <f t="shared" si="0"/>
        <v>53.932584269662918</v>
      </c>
    </row>
    <row r="56" spans="3:21" x14ac:dyDescent="0.3">
      <c r="C56" s="29" t="s">
        <v>46</v>
      </c>
      <c r="D56" s="40" t="s">
        <v>191</v>
      </c>
      <c r="E56" s="34">
        <v>75</v>
      </c>
      <c r="F56" s="34">
        <v>80</v>
      </c>
      <c r="G56" s="41">
        <v>0</v>
      </c>
      <c r="H56" s="9">
        <f>AVERAGE(E56:G56)</f>
        <v>51.666666666666664</v>
      </c>
      <c r="I56" s="2">
        <v>52</v>
      </c>
      <c r="J56" s="9">
        <f t="shared" si="0"/>
        <v>58.426966292134829</v>
      </c>
    </row>
    <row r="57" spans="3:21" ht="17.45" customHeight="1" x14ac:dyDescent="0.3">
      <c r="C57" s="29" t="s">
        <v>47</v>
      </c>
      <c r="D57" s="40" t="s">
        <v>188</v>
      </c>
      <c r="E57" s="34">
        <v>75</v>
      </c>
      <c r="F57" s="34">
        <v>80</v>
      </c>
      <c r="G57" s="41">
        <v>0</v>
      </c>
      <c r="H57" s="9">
        <f>AVERAGE(E57:G57)</f>
        <v>51.666666666666664</v>
      </c>
      <c r="I57" s="2">
        <v>52</v>
      </c>
      <c r="J57" s="9">
        <f t="shared" si="0"/>
        <v>58.426966292134829</v>
      </c>
    </row>
    <row r="58" spans="3:21" ht="17.45" customHeight="1" x14ac:dyDescent="0.3">
      <c r="C58" s="29" t="s">
        <v>189</v>
      </c>
      <c r="D58" s="40" t="s">
        <v>190</v>
      </c>
      <c r="E58" s="34">
        <v>47.5</v>
      </c>
      <c r="F58" s="34">
        <v>60</v>
      </c>
      <c r="G58" s="41">
        <v>47.5</v>
      </c>
      <c r="H58" s="9">
        <f>AVERAGE(E58:G58)</f>
        <v>51.666666666666664</v>
      </c>
      <c r="I58" s="2">
        <v>54</v>
      </c>
      <c r="J58" s="9">
        <f t="shared" si="0"/>
        <v>60.674157303370791</v>
      </c>
    </row>
    <row r="59" spans="3:21" ht="17.45" customHeight="1" x14ac:dyDescent="0.3">
      <c r="C59" s="29" t="s">
        <v>106</v>
      </c>
      <c r="D59" s="40" t="s">
        <v>196</v>
      </c>
      <c r="E59" s="34">
        <v>57.5</v>
      </c>
      <c r="F59" s="34">
        <v>72.5</v>
      </c>
      <c r="G59" s="41">
        <v>22.5</v>
      </c>
      <c r="H59" s="9">
        <f>AVERAGE(E59:G59)</f>
        <v>50.833333333333336</v>
      </c>
      <c r="I59" s="2">
        <v>54</v>
      </c>
      <c r="J59" s="9">
        <f t="shared" si="0"/>
        <v>60.674157303370791</v>
      </c>
    </row>
    <row r="60" spans="3:21" ht="17.45" customHeight="1" x14ac:dyDescent="0.3">
      <c r="C60" s="29" t="s">
        <v>192</v>
      </c>
      <c r="D60" s="40" t="s">
        <v>193</v>
      </c>
      <c r="E60" s="34">
        <v>67.5</v>
      </c>
      <c r="F60" s="34">
        <v>65</v>
      </c>
      <c r="G60" s="41">
        <v>20</v>
      </c>
      <c r="H60" s="9">
        <f>AVERAGE(E60:G60)</f>
        <v>50.833333333333336</v>
      </c>
      <c r="I60" s="2">
        <v>56</v>
      </c>
      <c r="J60" s="9">
        <f t="shared" si="0"/>
        <v>62.921348314606739</v>
      </c>
    </row>
    <row r="61" spans="3:21" ht="17.45" customHeight="1" x14ac:dyDescent="0.3">
      <c r="C61" s="29" t="s">
        <v>194</v>
      </c>
      <c r="D61" s="40" t="s">
        <v>195</v>
      </c>
      <c r="E61" s="34">
        <v>47.5</v>
      </c>
      <c r="F61" s="34">
        <v>70</v>
      </c>
      <c r="G61" s="41">
        <v>32.5</v>
      </c>
      <c r="H61" s="9">
        <f>AVERAGE(E61:G61)</f>
        <v>50</v>
      </c>
      <c r="I61" s="2">
        <v>56</v>
      </c>
      <c r="J61" s="9">
        <f t="shared" si="0"/>
        <v>62.921348314606739</v>
      </c>
    </row>
    <row r="62" spans="3:21" ht="17.45" customHeight="1" x14ac:dyDescent="0.3">
      <c r="C62" s="29" t="s">
        <v>197</v>
      </c>
      <c r="D62" s="40" t="s">
        <v>198</v>
      </c>
      <c r="E62" s="34">
        <v>42.5</v>
      </c>
      <c r="F62" s="34">
        <v>50</v>
      </c>
      <c r="G62" s="41">
        <v>57.5</v>
      </c>
      <c r="H62" s="9">
        <f>AVERAGE(E62:G62)</f>
        <v>50</v>
      </c>
      <c r="I62" s="2">
        <v>56</v>
      </c>
      <c r="J62" s="9">
        <f t="shared" si="0"/>
        <v>62.921348314606739</v>
      </c>
    </row>
    <row r="63" spans="3:21" ht="17.45" customHeight="1" x14ac:dyDescent="0.3">
      <c r="C63" s="29" t="s">
        <v>199</v>
      </c>
      <c r="D63" s="40" t="s">
        <v>200</v>
      </c>
      <c r="E63" s="34">
        <v>55</v>
      </c>
      <c r="F63" s="34">
        <v>47.5</v>
      </c>
      <c r="G63" s="41">
        <v>45</v>
      </c>
      <c r="H63" s="9">
        <f>AVERAGE(E63:G63)</f>
        <v>49.166666666666664</v>
      </c>
      <c r="I63" s="2">
        <v>59</v>
      </c>
      <c r="J63" s="9">
        <f t="shared" si="0"/>
        <v>66.292134831460672</v>
      </c>
    </row>
    <row r="64" spans="3:21" ht="17.45" customHeight="1" x14ac:dyDescent="0.3">
      <c r="C64" s="29" t="s">
        <v>84</v>
      </c>
      <c r="D64" s="40" t="s">
        <v>202</v>
      </c>
      <c r="E64" s="34">
        <v>85</v>
      </c>
      <c r="F64" s="34">
        <v>57.5</v>
      </c>
      <c r="G64" s="41">
        <v>0</v>
      </c>
      <c r="H64" s="9">
        <f>AVERAGE(E64:G64)</f>
        <v>47.5</v>
      </c>
      <c r="I64" s="2">
        <v>60</v>
      </c>
      <c r="J64" s="9">
        <f t="shared" si="0"/>
        <v>67.415730337078656</v>
      </c>
    </row>
    <row r="65" spans="3:10" ht="17.45" customHeight="1" x14ac:dyDescent="0.3">
      <c r="C65" s="29" t="s">
        <v>97</v>
      </c>
      <c r="D65" s="40" t="s">
        <v>201</v>
      </c>
      <c r="E65" s="34">
        <v>35</v>
      </c>
      <c r="F65" s="34">
        <v>62.5</v>
      </c>
      <c r="G65" s="41">
        <v>45</v>
      </c>
      <c r="H65" s="9">
        <f>AVERAGE(E65:G65)</f>
        <v>47.5</v>
      </c>
      <c r="I65" s="2">
        <v>61</v>
      </c>
      <c r="J65" s="9">
        <f t="shared" si="0"/>
        <v>68.539325842696627</v>
      </c>
    </row>
    <row r="66" spans="3:10" ht="17.45" customHeight="1" x14ac:dyDescent="0.3">
      <c r="C66" s="29" t="s">
        <v>68</v>
      </c>
      <c r="D66" s="40" t="s">
        <v>203</v>
      </c>
      <c r="E66" s="34">
        <v>0</v>
      </c>
      <c r="F66" s="34">
        <v>97.5</v>
      </c>
      <c r="G66" s="41">
        <v>42.5</v>
      </c>
      <c r="H66" s="9">
        <f>AVERAGE(E66:G66)</f>
        <v>46.666666666666664</v>
      </c>
      <c r="I66" s="2">
        <v>61</v>
      </c>
      <c r="J66" s="9">
        <f t="shared" si="0"/>
        <v>68.539325842696627</v>
      </c>
    </row>
    <row r="67" spans="3:10" ht="17.45" customHeight="1" x14ac:dyDescent="0.3">
      <c r="C67" s="29" t="s">
        <v>206</v>
      </c>
      <c r="D67" s="40" t="s">
        <v>207</v>
      </c>
      <c r="E67" s="34">
        <v>70</v>
      </c>
      <c r="F67" s="34">
        <v>65</v>
      </c>
      <c r="G67" s="41">
        <v>0</v>
      </c>
      <c r="H67" s="9">
        <f>AVERAGE(E67:G67)</f>
        <v>45</v>
      </c>
      <c r="I67" s="2">
        <v>63</v>
      </c>
      <c r="J67" s="9">
        <f t="shared" si="0"/>
        <v>70.786516853932582</v>
      </c>
    </row>
    <row r="68" spans="3:10" ht="17.45" customHeight="1" x14ac:dyDescent="0.3">
      <c r="C68" s="29" t="s">
        <v>204</v>
      </c>
      <c r="D68" s="40" t="s">
        <v>205</v>
      </c>
      <c r="E68" s="34">
        <v>50</v>
      </c>
      <c r="F68" s="34">
        <v>47.5</v>
      </c>
      <c r="G68" s="41">
        <v>35</v>
      </c>
      <c r="H68" s="9">
        <f>AVERAGE(E68:G68)</f>
        <v>44.166666666666664</v>
      </c>
      <c r="I68" s="2">
        <v>63</v>
      </c>
      <c r="J68" s="9">
        <f t="shared" si="0"/>
        <v>70.786516853932582</v>
      </c>
    </row>
    <row r="69" spans="3:10" ht="17.45" customHeight="1" x14ac:dyDescent="0.3">
      <c r="C69" s="29" t="s">
        <v>208</v>
      </c>
      <c r="D69" s="40" t="s">
        <v>209</v>
      </c>
      <c r="E69" s="34">
        <v>27.5</v>
      </c>
      <c r="F69" s="34">
        <v>55</v>
      </c>
      <c r="G69" s="41">
        <v>45</v>
      </c>
      <c r="H69" s="9">
        <f>AVERAGE(E69:G69)</f>
        <v>42.5</v>
      </c>
      <c r="I69" s="2">
        <v>65</v>
      </c>
      <c r="J69" s="9">
        <f t="shared" si="0"/>
        <v>73.033707865168537</v>
      </c>
    </row>
    <row r="70" spans="3:10" ht="17.45" customHeight="1" x14ac:dyDescent="0.3">
      <c r="C70" s="29" t="s">
        <v>210</v>
      </c>
      <c r="D70" s="40" t="s">
        <v>211</v>
      </c>
      <c r="E70" s="34">
        <v>42.5</v>
      </c>
      <c r="F70" s="34">
        <v>42.5</v>
      </c>
      <c r="G70" s="41">
        <v>40</v>
      </c>
      <c r="H70" s="9">
        <f>AVERAGE(E70:G70)</f>
        <v>41.666666666666664</v>
      </c>
      <c r="I70" s="2">
        <v>66</v>
      </c>
      <c r="J70" s="9">
        <f t="shared" ref="J70:J92" si="2">I70/89*100</f>
        <v>74.157303370786522</v>
      </c>
    </row>
    <row r="71" spans="3:10" ht="17.45" customHeight="1" x14ac:dyDescent="0.3">
      <c r="C71" s="29" t="s">
        <v>212</v>
      </c>
      <c r="D71" s="40" t="s">
        <v>213</v>
      </c>
      <c r="E71" s="34">
        <v>60</v>
      </c>
      <c r="F71" s="34">
        <v>57.5</v>
      </c>
      <c r="G71" s="41">
        <v>0</v>
      </c>
      <c r="H71" s="9">
        <f>AVERAGE(E71:G71)</f>
        <v>39.166666666666664</v>
      </c>
      <c r="I71" s="2">
        <v>67</v>
      </c>
      <c r="J71" s="9">
        <f t="shared" si="2"/>
        <v>75.280898876404493</v>
      </c>
    </row>
    <row r="72" spans="3:10" x14ac:dyDescent="0.3">
      <c r="C72" s="29" t="s">
        <v>214</v>
      </c>
      <c r="D72" s="40" t="s">
        <v>215</v>
      </c>
      <c r="E72" s="34">
        <v>55</v>
      </c>
      <c r="F72" s="34">
        <v>60</v>
      </c>
      <c r="G72" s="41">
        <v>0</v>
      </c>
      <c r="H72" s="9">
        <f>AVERAGE(E72:G72)</f>
        <v>38.333333333333336</v>
      </c>
      <c r="I72" s="2">
        <v>67</v>
      </c>
      <c r="J72" s="9">
        <f t="shared" si="2"/>
        <v>75.280898876404493</v>
      </c>
    </row>
    <row r="73" spans="3:10" ht="17.45" customHeight="1" x14ac:dyDescent="0.3">
      <c r="C73" s="29" t="s">
        <v>216</v>
      </c>
      <c r="D73" s="40" t="s">
        <v>217</v>
      </c>
      <c r="E73" s="34">
        <v>40</v>
      </c>
      <c r="F73" s="34">
        <v>35</v>
      </c>
      <c r="G73" s="41">
        <v>37.5</v>
      </c>
      <c r="H73" s="9">
        <f>AVERAGE(E73:G73)</f>
        <v>37.5</v>
      </c>
      <c r="I73" s="2">
        <v>69</v>
      </c>
      <c r="J73" s="9">
        <f t="shared" si="2"/>
        <v>77.528089887640448</v>
      </c>
    </row>
    <row r="74" spans="3:10" ht="17.45" customHeight="1" x14ac:dyDescent="0.3">
      <c r="C74" s="29" t="s">
        <v>60</v>
      </c>
      <c r="D74" s="40" t="s">
        <v>218</v>
      </c>
      <c r="E74" s="34">
        <v>40</v>
      </c>
      <c r="F74" s="34">
        <v>35</v>
      </c>
      <c r="G74" s="41">
        <v>35</v>
      </c>
      <c r="H74" s="9">
        <f>AVERAGE(E74:G74)</f>
        <v>36.666666666666664</v>
      </c>
      <c r="I74" s="2">
        <v>70</v>
      </c>
      <c r="J74" s="9">
        <f t="shared" si="2"/>
        <v>78.651685393258433</v>
      </c>
    </row>
    <row r="75" spans="3:10" ht="17.45" customHeight="1" x14ac:dyDescent="0.3">
      <c r="C75" s="29" t="s">
        <v>105</v>
      </c>
      <c r="D75" s="40" t="s">
        <v>219</v>
      </c>
      <c r="E75" s="34">
        <v>47.5</v>
      </c>
      <c r="F75" s="34">
        <v>62.5</v>
      </c>
      <c r="G75" s="41">
        <v>0</v>
      </c>
      <c r="H75" s="9">
        <f>AVERAGE(E75:G75)</f>
        <v>36.666666666666664</v>
      </c>
      <c r="I75" s="2">
        <v>70</v>
      </c>
      <c r="J75" s="9">
        <f t="shared" si="2"/>
        <v>78.651685393258433</v>
      </c>
    </row>
    <row r="76" spans="3:10" ht="17.45" customHeight="1" x14ac:dyDescent="0.3">
      <c r="C76" s="29" t="s">
        <v>86</v>
      </c>
      <c r="D76" s="40" t="s">
        <v>220</v>
      </c>
      <c r="E76" s="34">
        <v>25</v>
      </c>
      <c r="F76" s="34">
        <v>47.5</v>
      </c>
      <c r="G76" s="41">
        <v>35</v>
      </c>
      <c r="H76" s="9">
        <f>AVERAGE(E76:G76)</f>
        <v>35.833333333333336</v>
      </c>
      <c r="I76" s="2">
        <v>72</v>
      </c>
      <c r="J76" s="9">
        <f t="shared" si="2"/>
        <v>80.898876404494374</v>
      </c>
    </row>
    <row r="77" spans="3:10" ht="17.45" customHeight="1" x14ac:dyDescent="0.3">
      <c r="C77" s="29" t="s">
        <v>221</v>
      </c>
      <c r="D77" s="40" t="s">
        <v>222</v>
      </c>
      <c r="E77" s="34">
        <v>0</v>
      </c>
      <c r="F77" s="34">
        <v>62.5</v>
      </c>
      <c r="G77" s="41">
        <v>45</v>
      </c>
      <c r="H77" s="9">
        <f>AVERAGE(E77:G77)</f>
        <v>35.833333333333336</v>
      </c>
      <c r="I77" s="2">
        <v>72</v>
      </c>
      <c r="J77" s="9">
        <f t="shared" si="2"/>
        <v>80.898876404494374</v>
      </c>
    </row>
    <row r="78" spans="3:10" ht="17.45" customHeight="1" x14ac:dyDescent="0.3">
      <c r="C78" s="29" t="s">
        <v>63</v>
      </c>
      <c r="D78" s="40" t="s">
        <v>223</v>
      </c>
      <c r="E78" s="34">
        <v>47.5</v>
      </c>
      <c r="F78" s="34">
        <v>55</v>
      </c>
      <c r="G78" s="41">
        <v>0</v>
      </c>
      <c r="H78" s="9">
        <f>AVERAGE(E78:G78)</f>
        <v>34.166666666666664</v>
      </c>
      <c r="I78" s="2">
        <v>74</v>
      </c>
      <c r="J78" s="9">
        <f t="shared" si="2"/>
        <v>83.146067415730343</v>
      </c>
    </row>
    <row r="79" spans="3:10" ht="17.45" customHeight="1" x14ac:dyDescent="0.3">
      <c r="C79" s="29" t="s">
        <v>111</v>
      </c>
      <c r="D79" s="40" t="s">
        <v>224</v>
      </c>
      <c r="E79" s="34">
        <v>32.5</v>
      </c>
      <c r="F79" s="34">
        <v>37.5</v>
      </c>
      <c r="G79" s="41">
        <v>30</v>
      </c>
      <c r="H79" s="9">
        <f>AVERAGE(E79:G79)</f>
        <v>33.333333333333336</v>
      </c>
      <c r="I79" s="2">
        <v>75</v>
      </c>
      <c r="J79" s="9">
        <f t="shared" si="2"/>
        <v>84.269662921348313</v>
      </c>
    </row>
    <row r="80" spans="3:10" ht="17.45" customHeight="1" x14ac:dyDescent="0.3">
      <c r="C80" s="29" t="s">
        <v>225</v>
      </c>
      <c r="D80" s="40" t="s">
        <v>226</v>
      </c>
      <c r="E80" s="34">
        <v>40</v>
      </c>
      <c r="F80" s="34">
        <v>50</v>
      </c>
      <c r="G80" s="41">
        <v>0</v>
      </c>
      <c r="H80" s="9">
        <f>AVERAGE(E80:G80)</f>
        <v>30</v>
      </c>
      <c r="I80" s="2">
        <v>76</v>
      </c>
      <c r="J80" s="9">
        <f t="shared" si="2"/>
        <v>85.393258426966284</v>
      </c>
    </row>
    <row r="81" spans="3:10" ht="17.45" customHeight="1" x14ac:dyDescent="0.3">
      <c r="C81" s="29" t="s">
        <v>227</v>
      </c>
      <c r="D81" s="40" t="s">
        <v>228</v>
      </c>
      <c r="E81" s="34">
        <v>27.5</v>
      </c>
      <c r="F81" s="34">
        <v>22.5</v>
      </c>
      <c r="G81" s="41">
        <v>40</v>
      </c>
      <c r="H81" s="9">
        <f>AVERAGE(E81:G81)</f>
        <v>30</v>
      </c>
      <c r="I81" s="2">
        <v>77</v>
      </c>
      <c r="J81" s="9">
        <f t="shared" si="2"/>
        <v>86.516853932584269</v>
      </c>
    </row>
    <row r="82" spans="3:10" ht="17.45" customHeight="1" x14ac:dyDescent="0.3">
      <c r="C82" s="29" t="s">
        <v>110</v>
      </c>
      <c r="D82" s="40" t="s">
        <v>229</v>
      </c>
      <c r="E82" s="34">
        <v>42.5</v>
      </c>
      <c r="F82" s="34">
        <v>45</v>
      </c>
      <c r="G82" s="41">
        <v>0</v>
      </c>
      <c r="H82" s="9">
        <f>AVERAGE(E82:G82)</f>
        <v>29.166666666666668</v>
      </c>
      <c r="I82" s="2">
        <v>78</v>
      </c>
      <c r="J82" s="9">
        <f t="shared" si="2"/>
        <v>87.640449438202253</v>
      </c>
    </row>
    <row r="83" spans="3:10" ht="17.45" customHeight="1" x14ac:dyDescent="0.3">
      <c r="C83" s="29" t="s">
        <v>230</v>
      </c>
      <c r="D83" s="40" t="s">
        <v>231</v>
      </c>
      <c r="E83" s="34">
        <v>52.5</v>
      </c>
      <c r="F83" s="34">
        <v>32.5</v>
      </c>
      <c r="G83" s="41">
        <v>0</v>
      </c>
      <c r="H83" s="9">
        <f>AVERAGE(E83:G83)</f>
        <v>28.333333333333332</v>
      </c>
      <c r="I83" s="2">
        <v>79</v>
      </c>
      <c r="J83" s="9">
        <f t="shared" si="2"/>
        <v>88.764044943820224</v>
      </c>
    </row>
    <row r="84" spans="3:10" ht="17.45" customHeight="1" x14ac:dyDescent="0.3">
      <c r="C84" s="29" t="s">
        <v>91</v>
      </c>
      <c r="D84" s="40" t="s">
        <v>232</v>
      </c>
      <c r="E84" s="34">
        <v>0</v>
      </c>
      <c r="F84" s="34">
        <v>77.5</v>
      </c>
      <c r="G84" s="41">
        <v>0</v>
      </c>
      <c r="H84" s="9">
        <f>AVERAGE(E84:G84)</f>
        <v>25.833333333333332</v>
      </c>
      <c r="I84" s="2">
        <v>80</v>
      </c>
      <c r="J84" s="9">
        <f t="shared" si="2"/>
        <v>89.887640449438194</v>
      </c>
    </row>
    <row r="85" spans="3:10" ht="17.45" customHeight="1" x14ac:dyDescent="0.3">
      <c r="C85" s="29" t="s">
        <v>83</v>
      </c>
      <c r="D85" s="40" t="s">
        <v>235</v>
      </c>
      <c r="E85" s="34">
        <v>72.5</v>
      </c>
      <c r="F85" s="34">
        <v>0</v>
      </c>
      <c r="G85" s="41">
        <v>0</v>
      </c>
      <c r="H85" s="9">
        <f>AVERAGE(E85:G85)</f>
        <v>24.166666666666668</v>
      </c>
      <c r="I85" s="2">
        <v>81</v>
      </c>
      <c r="J85" s="9">
        <f t="shared" si="2"/>
        <v>91.011235955056179</v>
      </c>
    </row>
    <row r="86" spans="3:10" ht="17.45" customHeight="1" x14ac:dyDescent="0.3">
      <c r="C86" s="29" t="s">
        <v>56</v>
      </c>
      <c r="D86" s="40" t="s">
        <v>233</v>
      </c>
      <c r="E86" s="34">
        <v>70</v>
      </c>
      <c r="F86" s="34">
        <v>0</v>
      </c>
      <c r="G86" s="42">
        <v>0</v>
      </c>
      <c r="H86" s="9">
        <f>AVERAGE(E86:G86)</f>
        <v>23.333333333333332</v>
      </c>
      <c r="I86" s="2">
        <v>81</v>
      </c>
      <c r="J86" s="9">
        <f t="shared" si="2"/>
        <v>91.011235955056179</v>
      </c>
    </row>
    <row r="87" spans="3:10" ht="17.45" customHeight="1" x14ac:dyDescent="0.3">
      <c r="C87" s="29" t="s">
        <v>109</v>
      </c>
      <c r="D87" s="40" t="s">
        <v>234</v>
      </c>
      <c r="E87" s="34">
        <v>50</v>
      </c>
      <c r="F87" s="34">
        <v>20</v>
      </c>
      <c r="G87" s="41">
        <v>0</v>
      </c>
      <c r="H87" s="9">
        <f>AVERAGE(E87:G87)</f>
        <v>23.333333333333332</v>
      </c>
      <c r="I87" s="2">
        <v>81</v>
      </c>
      <c r="J87" s="9">
        <f t="shared" si="2"/>
        <v>91.011235955056179</v>
      </c>
    </row>
    <row r="88" spans="3:10" ht="17.45" customHeight="1" x14ac:dyDescent="0.3">
      <c r="C88" s="29" t="s">
        <v>236</v>
      </c>
      <c r="D88" s="40" t="s">
        <v>237</v>
      </c>
      <c r="E88" s="34">
        <v>22.5</v>
      </c>
      <c r="F88" s="34">
        <v>25</v>
      </c>
      <c r="G88" s="41">
        <v>17.5</v>
      </c>
      <c r="H88" s="9">
        <f>AVERAGE(E88:G88)</f>
        <v>21.666666666666668</v>
      </c>
      <c r="I88" s="2">
        <v>84</v>
      </c>
      <c r="J88" s="9">
        <f t="shared" si="2"/>
        <v>94.382022471910105</v>
      </c>
    </row>
    <row r="89" spans="3:10" ht="17.45" customHeight="1" x14ac:dyDescent="0.3">
      <c r="C89" s="29" t="s">
        <v>113</v>
      </c>
      <c r="D89" s="40" t="s">
        <v>238</v>
      </c>
      <c r="E89" s="34">
        <v>15</v>
      </c>
      <c r="F89" s="34">
        <v>27.5</v>
      </c>
      <c r="G89" s="41">
        <v>20</v>
      </c>
      <c r="H89" s="9">
        <f>AVERAGE(E89:G89)</f>
        <v>20.833333333333332</v>
      </c>
      <c r="I89" s="2">
        <v>85</v>
      </c>
      <c r="J89" s="9">
        <f t="shared" si="2"/>
        <v>95.50561797752809</v>
      </c>
    </row>
    <row r="90" spans="3:10" ht="17.45" customHeight="1" x14ac:dyDescent="0.3">
      <c r="C90" s="29" t="s">
        <v>75</v>
      </c>
      <c r="D90" s="40" t="s">
        <v>239</v>
      </c>
      <c r="E90" s="34">
        <v>0</v>
      </c>
      <c r="F90" s="34">
        <v>0</v>
      </c>
      <c r="G90" s="41">
        <v>55</v>
      </c>
      <c r="H90" s="9">
        <f>AVERAGE(E90:G90)</f>
        <v>18.333333333333332</v>
      </c>
      <c r="I90" s="2">
        <v>86</v>
      </c>
      <c r="J90" s="9">
        <f t="shared" si="2"/>
        <v>96.629213483146074</v>
      </c>
    </row>
    <row r="91" spans="3:10" ht="17.45" customHeight="1" x14ac:dyDescent="0.3">
      <c r="C91" s="29" t="s">
        <v>240</v>
      </c>
      <c r="D91" s="40" t="s">
        <v>241</v>
      </c>
      <c r="E91" s="34">
        <v>0</v>
      </c>
      <c r="F91" s="34">
        <v>0</v>
      </c>
      <c r="G91" s="41">
        <v>45</v>
      </c>
      <c r="H91" s="9">
        <f>AVERAGE(E91:G91)</f>
        <v>15</v>
      </c>
      <c r="I91" s="2">
        <v>87</v>
      </c>
      <c r="J91" s="9">
        <f t="shared" si="2"/>
        <v>97.752808988764045</v>
      </c>
    </row>
    <row r="92" spans="3:10" ht="17.45" customHeight="1" x14ac:dyDescent="0.3">
      <c r="C92" s="29" t="s">
        <v>242</v>
      </c>
      <c r="D92" s="40" t="s">
        <v>243</v>
      </c>
      <c r="E92" s="34">
        <v>0</v>
      </c>
      <c r="F92" s="34">
        <v>20</v>
      </c>
      <c r="G92" s="41">
        <v>0</v>
      </c>
      <c r="H92" s="9">
        <f>AVERAGE(E92:G92)</f>
        <v>6.666666666666667</v>
      </c>
      <c r="I92" s="2">
        <v>88</v>
      </c>
      <c r="J92" s="9">
        <f t="shared" si="2"/>
        <v>98.876404494382015</v>
      </c>
    </row>
    <row r="93" spans="3:10" ht="17.45" customHeight="1" x14ac:dyDescent="0.3">
      <c r="C93" s="29" t="s">
        <v>85</v>
      </c>
      <c r="D93" s="40" t="s">
        <v>244</v>
      </c>
      <c r="E93" s="34">
        <v>0</v>
      </c>
      <c r="F93" s="34">
        <v>0</v>
      </c>
      <c r="G93" s="41">
        <v>0</v>
      </c>
      <c r="H93" s="9">
        <f>AVERAGE(E93:G93)</f>
        <v>0</v>
      </c>
      <c r="I93" s="2">
        <v>127</v>
      </c>
      <c r="J93" s="9">
        <f>I93/127*100</f>
        <v>100</v>
      </c>
    </row>
    <row r="94" spans="3:10" ht="17.45" customHeight="1" x14ac:dyDescent="0.3">
      <c r="C94" s="29" t="s">
        <v>245</v>
      </c>
      <c r="D94" s="40" t="s">
        <v>246</v>
      </c>
      <c r="E94" s="34">
        <v>0</v>
      </c>
      <c r="F94" s="34">
        <v>0</v>
      </c>
      <c r="G94" s="41">
        <v>0</v>
      </c>
      <c r="H94" s="9">
        <f>AVERAGE(E94:G94)</f>
        <v>0</v>
      </c>
      <c r="I94" s="2">
        <v>127</v>
      </c>
      <c r="J94" s="9">
        <f>I94/127*100</f>
        <v>100</v>
      </c>
    </row>
    <row r="95" spans="3:10" ht="17.45" customHeight="1" x14ac:dyDescent="0.3">
      <c r="C95" s="29" t="s">
        <v>71</v>
      </c>
      <c r="D95" s="40" t="s">
        <v>247</v>
      </c>
      <c r="E95" s="34">
        <v>0</v>
      </c>
      <c r="F95" s="34">
        <v>0</v>
      </c>
      <c r="G95" s="41">
        <v>0</v>
      </c>
      <c r="H95" s="9">
        <f>AVERAGE(E95:G95)</f>
        <v>0</v>
      </c>
      <c r="I95" s="2">
        <v>127</v>
      </c>
      <c r="J95" s="9">
        <f t="shared" ref="J95:J131" si="3">I95/127*100</f>
        <v>100</v>
      </c>
    </row>
    <row r="96" spans="3:10" ht="17.45" customHeight="1" x14ac:dyDescent="0.3">
      <c r="C96" s="29" t="s">
        <v>69</v>
      </c>
      <c r="D96" s="40" t="s">
        <v>248</v>
      </c>
      <c r="E96" s="34">
        <v>0</v>
      </c>
      <c r="F96" s="34">
        <v>0</v>
      </c>
      <c r="G96" s="41">
        <v>0</v>
      </c>
      <c r="H96" s="9">
        <f>AVERAGE(E96:G96)</f>
        <v>0</v>
      </c>
      <c r="I96" s="2">
        <v>127</v>
      </c>
      <c r="J96" s="9">
        <f t="shared" si="3"/>
        <v>100</v>
      </c>
    </row>
    <row r="97" spans="3:10" ht="17.45" customHeight="1" x14ac:dyDescent="0.3">
      <c r="C97" s="29" t="s">
        <v>116</v>
      </c>
      <c r="D97" s="40" t="s">
        <v>249</v>
      </c>
      <c r="E97" s="34">
        <v>0</v>
      </c>
      <c r="F97" s="34">
        <v>0</v>
      </c>
      <c r="G97" s="41">
        <v>0</v>
      </c>
      <c r="H97" s="9">
        <f>AVERAGE(E97:G97)</f>
        <v>0</v>
      </c>
      <c r="I97" s="2">
        <v>127</v>
      </c>
      <c r="J97" s="9">
        <f t="shared" si="3"/>
        <v>100</v>
      </c>
    </row>
    <row r="98" spans="3:10" ht="17.45" customHeight="1" x14ac:dyDescent="0.3">
      <c r="C98" s="29" t="s">
        <v>250</v>
      </c>
      <c r="D98" s="40" t="s">
        <v>251</v>
      </c>
      <c r="E98" s="34">
        <v>0</v>
      </c>
      <c r="F98" s="34">
        <v>0</v>
      </c>
      <c r="G98" s="41">
        <v>0</v>
      </c>
      <c r="H98" s="9">
        <f>AVERAGE(E98:G98)</f>
        <v>0</v>
      </c>
      <c r="I98" s="2">
        <v>127</v>
      </c>
      <c r="J98" s="9">
        <f t="shared" si="3"/>
        <v>100</v>
      </c>
    </row>
    <row r="99" spans="3:10" ht="17.45" customHeight="1" x14ac:dyDescent="0.3">
      <c r="C99" s="29" t="s">
        <v>59</v>
      </c>
      <c r="D99" s="40" t="s">
        <v>252</v>
      </c>
      <c r="E99" s="34">
        <v>0</v>
      </c>
      <c r="F99" s="34">
        <v>0</v>
      </c>
      <c r="G99" s="41">
        <v>0</v>
      </c>
      <c r="H99" s="9">
        <f>AVERAGE(E99:G99)</f>
        <v>0</v>
      </c>
      <c r="I99" s="2">
        <v>127</v>
      </c>
      <c r="J99" s="9">
        <f t="shared" si="3"/>
        <v>100</v>
      </c>
    </row>
    <row r="100" spans="3:10" ht="17.45" customHeight="1" x14ac:dyDescent="0.3">
      <c r="C100" s="29" t="s">
        <v>253</v>
      </c>
      <c r="D100" s="40" t="s">
        <v>254</v>
      </c>
      <c r="E100" s="34">
        <v>0</v>
      </c>
      <c r="F100" s="34">
        <v>0</v>
      </c>
      <c r="G100" s="41">
        <v>0</v>
      </c>
      <c r="H100" s="9">
        <f>AVERAGE(E100:G100)</f>
        <v>0</v>
      </c>
      <c r="I100" s="2">
        <v>127</v>
      </c>
      <c r="J100" s="9">
        <f t="shared" si="3"/>
        <v>100</v>
      </c>
    </row>
    <row r="101" spans="3:10" ht="17.45" customHeight="1" x14ac:dyDescent="0.3">
      <c r="C101" s="29" t="s">
        <v>74</v>
      </c>
      <c r="D101" s="40" t="s">
        <v>255</v>
      </c>
      <c r="E101" s="34">
        <v>0</v>
      </c>
      <c r="F101" s="34">
        <v>0</v>
      </c>
      <c r="G101" s="41">
        <v>0</v>
      </c>
      <c r="H101" s="9">
        <f>AVERAGE(E101:G101)</f>
        <v>0</v>
      </c>
      <c r="I101" s="2">
        <v>127</v>
      </c>
      <c r="J101" s="9">
        <f t="shared" si="3"/>
        <v>100</v>
      </c>
    </row>
    <row r="102" spans="3:10" ht="17.45" customHeight="1" x14ac:dyDescent="0.3">
      <c r="C102" s="29" t="s">
        <v>80</v>
      </c>
      <c r="D102" s="40" t="s">
        <v>256</v>
      </c>
      <c r="E102" s="34">
        <v>0</v>
      </c>
      <c r="F102" s="34">
        <v>0</v>
      </c>
      <c r="G102" s="41">
        <v>0</v>
      </c>
      <c r="H102" s="9">
        <f>AVERAGE(E102:G102)</f>
        <v>0</v>
      </c>
      <c r="I102" s="2">
        <v>127</v>
      </c>
      <c r="J102" s="9">
        <f t="shared" si="3"/>
        <v>100</v>
      </c>
    </row>
    <row r="103" spans="3:10" ht="17.45" customHeight="1" x14ac:dyDescent="0.3">
      <c r="C103" s="29" t="s">
        <v>82</v>
      </c>
      <c r="D103" s="40" t="s">
        <v>257</v>
      </c>
      <c r="E103" s="34">
        <v>0</v>
      </c>
      <c r="F103" s="34">
        <v>0</v>
      </c>
      <c r="G103" s="41">
        <v>0</v>
      </c>
      <c r="H103" s="9">
        <f>AVERAGE(E103:G103)</f>
        <v>0</v>
      </c>
      <c r="I103" s="2">
        <v>127</v>
      </c>
      <c r="J103" s="9">
        <f t="shared" si="3"/>
        <v>100</v>
      </c>
    </row>
    <row r="104" spans="3:10" ht="17.45" customHeight="1" x14ac:dyDescent="0.3">
      <c r="C104" s="29" t="s">
        <v>57</v>
      </c>
      <c r="D104" s="40" t="s">
        <v>258</v>
      </c>
      <c r="E104" s="34">
        <v>0</v>
      </c>
      <c r="F104" s="34">
        <v>0</v>
      </c>
      <c r="G104" s="41">
        <v>0</v>
      </c>
      <c r="H104" s="9">
        <f>AVERAGE(E104:G104)</f>
        <v>0</v>
      </c>
      <c r="I104" s="2">
        <v>127</v>
      </c>
      <c r="J104" s="9">
        <f t="shared" si="3"/>
        <v>100</v>
      </c>
    </row>
    <row r="105" spans="3:10" ht="17.45" customHeight="1" x14ac:dyDescent="0.3">
      <c r="C105" s="29" t="s">
        <v>41</v>
      </c>
      <c r="D105" s="40" t="s">
        <v>259</v>
      </c>
      <c r="E105" s="34">
        <v>0</v>
      </c>
      <c r="F105" s="34">
        <v>0</v>
      </c>
      <c r="G105" s="41">
        <v>0</v>
      </c>
      <c r="H105" s="9">
        <f>AVERAGE(E105:G105)</f>
        <v>0</v>
      </c>
      <c r="I105" s="2">
        <v>127</v>
      </c>
      <c r="J105" s="9">
        <f t="shared" si="3"/>
        <v>100</v>
      </c>
    </row>
    <row r="106" spans="3:10" ht="17.45" customHeight="1" x14ac:dyDescent="0.3">
      <c r="C106" s="29" t="s">
        <v>44</v>
      </c>
      <c r="D106" s="40" t="s">
        <v>260</v>
      </c>
      <c r="E106" s="34">
        <v>0</v>
      </c>
      <c r="F106" s="34">
        <v>0</v>
      </c>
      <c r="G106" s="41">
        <v>0</v>
      </c>
      <c r="H106" s="9">
        <f>AVERAGE(E106:G106)</f>
        <v>0</v>
      </c>
      <c r="I106" s="2">
        <v>127</v>
      </c>
      <c r="J106" s="9">
        <f t="shared" si="3"/>
        <v>100</v>
      </c>
    </row>
    <row r="107" spans="3:10" ht="17.45" customHeight="1" x14ac:dyDescent="0.3">
      <c r="C107" s="29" t="s">
        <v>92</v>
      </c>
      <c r="D107" s="40" t="s">
        <v>261</v>
      </c>
      <c r="E107" s="34">
        <v>0</v>
      </c>
      <c r="F107" s="34">
        <v>0</v>
      </c>
      <c r="G107" s="41">
        <v>0</v>
      </c>
      <c r="H107" s="9">
        <f>AVERAGE(E107:G107)</f>
        <v>0</v>
      </c>
      <c r="I107" s="2">
        <v>127</v>
      </c>
      <c r="J107" s="9">
        <f t="shared" si="3"/>
        <v>100</v>
      </c>
    </row>
    <row r="108" spans="3:10" ht="17.45" customHeight="1" x14ac:dyDescent="0.3">
      <c r="C108" s="29" t="s">
        <v>70</v>
      </c>
      <c r="D108" s="40" t="s">
        <v>262</v>
      </c>
      <c r="E108" s="34">
        <v>0</v>
      </c>
      <c r="F108" s="34">
        <v>0</v>
      </c>
      <c r="G108" s="41">
        <v>0</v>
      </c>
      <c r="H108" s="9">
        <f>AVERAGE(E108:G108)</f>
        <v>0</v>
      </c>
      <c r="I108" s="2">
        <v>127</v>
      </c>
      <c r="J108" s="9">
        <f t="shared" si="3"/>
        <v>100</v>
      </c>
    </row>
    <row r="109" spans="3:10" ht="17.45" customHeight="1" x14ac:dyDescent="0.3">
      <c r="C109" s="29" t="s">
        <v>112</v>
      </c>
      <c r="D109" s="40" t="s">
        <v>263</v>
      </c>
      <c r="E109" s="34">
        <v>0</v>
      </c>
      <c r="F109" s="34">
        <v>0</v>
      </c>
      <c r="G109" s="41">
        <v>0</v>
      </c>
      <c r="H109" s="9">
        <f>AVERAGE(E109:G109)</f>
        <v>0</v>
      </c>
      <c r="I109" s="2">
        <v>127</v>
      </c>
      <c r="J109" s="9">
        <f t="shared" si="3"/>
        <v>100</v>
      </c>
    </row>
    <row r="110" spans="3:10" ht="17.45" customHeight="1" x14ac:dyDescent="0.3">
      <c r="C110" s="29" t="s">
        <v>264</v>
      </c>
      <c r="D110" s="40" t="s">
        <v>265</v>
      </c>
      <c r="E110" s="34">
        <v>0</v>
      </c>
      <c r="F110" s="34">
        <v>0</v>
      </c>
      <c r="G110" s="41">
        <v>0</v>
      </c>
      <c r="H110" s="9">
        <f>AVERAGE(E110:G110)</f>
        <v>0</v>
      </c>
      <c r="I110" s="2">
        <v>127</v>
      </c>
      <c r="J110" s="9">
        <f t="shared" si="3"/>
        <v>100</v>
      </c>
    </row>
    <row r="111" spans="3:10" ht="17.45" customHeight="1" x14ac:dyDescent="0.3">
      <c r="C111" s="29" t="s">
        <v>266</v>
      </c>
      <c r="D111" s="40" t="s">
        <v>267</v>
      </c>
      <c r="E111" s="34">
        <v>0</v>
      </c>
      <c r="F111" s="34">
        <v>0</v>
      </c>
      <c r="G111" s="41">
        <v>0</v>
      </c>
      <c r="H111" s="9">
        <f>AVERAGE(E111:G111)</f>
        <v>0</v>
      </c>
      <c r="I111" s="2">
        <v>127</v>
      </c>
      <c r="J111" s="9">
        <f t="shared" si="3"/>
        <v>100</v>
      </c>
    </row>
    <row r="112" spans="3:10" ht="17.45" customHeight="1" x14ac:dyDescent="0.3">
      <c r="C112" s="29" t="s">
        <v>64</v>
      </c>
      <c r="D112" s="40" t="s">
        <v>268</v>
      </c>
      <c r="E112" s="34">
        <v>0</v>
      </c>
      <c r="F112" s="34">
        <v>0</v>
      </c>
      <c r="G112" s="41">
        <v>0</v>
      </c>
      <c r="H112" s="9">
        <f>AVERAGE(E112:G112)</f>
        <v>0</v>
      </c>
      <c r="I112" s="2">
        <v>127</v>
      </c>
      <c r="J112" s="9">
        <f t="shared" si="3"/>
        <v>100</v>
      </c>
    </row>
    <row r="113" spans="3:10" ht="17.45" customHeight="1" x14ac:dyDescent="0.3">
      <c r="C113" s="29" t="s">
        <v>100</v>
      </c>
      <c r="D113" s="40" t="s">
        <v>269</v>
      </c>
      <c r="E113" s="34">
        <v>0</v>
      </c>
      <c r="F113" s="34">
        <v>0</v>
      </c>
      <c r="G113" s="41">
        <v>0</v>
      </c>
      <c r="H113" s="9">
        <f>AVERAGE(E113:G113)</f>
        <v>0</v>
      </c>
      <c r="I113" s="2">
        <v>127</v>
      </c>
      <c r="J113" s="9">
        <f t="shared" si="3"/>
        <v>100</v>
      </c>
    </row>
    <row r="114" spans="3:10" ht="17.45" customHeight="1" x14ac:dyDescent="0.3">
      <c r="C114" s="29" t="s">
        <v>99</v>
      </c>
      <c r="D114" s="40" t="s">
        <v>270</v>
      </c>
      <c r="E114" s="34">
        <v>0</v>
      </c>
      <c r="F114" s="34">
        <v>0</v>
      </c>
      <c r="G114" s="41">
        <v>0</v>
      </c>
      <c r="H114" s="9">
        <f>AVERAGE(E114:G114)</f>
        <v>0</v>
      </c>
      <c r="I114" s="2">
        <v>127</v>
      </c>
      <c r="J114" s="9">
        <f t="shared" si="3"/>
        <v>100</v>
      </c>
    </row>
    <row r="115" spans="3:10" ht="17.45" customHeight="1" x14ac:dyDescent="0.3">
      <c r="C115" s="29" t="s">
        <v>66</v>
      </c>
      <c r="D115" s="40" t="s">
        <v>271</v>
      </c>
      <c r="E115" s="34">
        <v>0</v>
      </c>
      <c r="F115" s="34">
        <v>0</v>
      </c>
      <c r="G115" s="41">
        <v>0</v>
      </c>
      <c r="H115" s="9">
        <f>AVERAGE(E115:G115)</f>
        <v>0</v>
      </c>
      <c r="I115" s="2">
        <v>127</v>
      </c>
      <c r="J115" s="9">
        <f t="shared" si="3"/>
        <v>100</v>
      </c>
    </row>
    <row r="116" spans="3:10" ht="17.45" customHeight="1" x14ac:dyDescent="0.3">
      <c r="C116" s="29" t="s">
        <v>40</v>
      </c>
      <c r="D116" s="40" t="s">
        <v>272</v>
      </c>
      <c r="E116" s="34">
        <v>0</v>
      </c>
      <c r="F116" s="34">
        <v>0</v>
      </c>
      <c r="G116" s="41">
        <v>0</v>
      </c>
      <c r="H116" s="9">
        <f>AVERAGE(E116:G116)</f>
        <v>0</v>
      </c>
      <c r="I116" s="2">
        <v>127</v>
      </c>
      <c r="J116" s="9">
        <f t="shared" si="3"/>
        <v>100</v>
      </c>
    </row>
    <row r="117" spans="3:10" ht="17.45" customHeight="1" x14ac:dyDescent="0.3">
      <c r="C117" s="29" t="s">
        <v>273</v>
      </c>
      <c r="D117" s="40" t="s">
        <v>274</v>
      </c>
      <c r="E117" s="34">
        <v>0</v>
      </c>
      <c r="F117" s="34">
        <v>0</v>
      </c>
      <c r="G117" s="41">
        <v>0</v>
      </c>
      <c r="H117" s="9">
        <f>AVERAGE(E117:G117)</f>
        <v>0</v>
      </c>
      <c r="I117" s="2">
        <v>127</v>
      </c>
      <c r="J117" s="9">
        <f t="shared" si="3"/>
        <v>100</v>
      </c>
    </row>
    <row r="118" spans="3:10" x14ac:dyDescent="0.3">
      <c r="C118" s="29" t="s">
        <v>114</v>
      </c>
      <c r="D118" s="40" t="s">
        <v>275</v>
      </c>
      <c r="E118" s="34">
        <v>0</v>
      </c>
      <c r="F118" s="34">
        <v>0</v>
      </c>
      <c r="G118" s="41">
        <v>0</v>
      </c>
      <c r="H118" s="9">
        <f>AVERAGE(E118:G118)</f>
        <v>0</v>
      </c>
      <c r="I118" s="2">
        <v>127</v>
      </c>
      <c r="J118" s="9">
        <f t="shared" si="3"/>
        <v>100</v>
      </c>
    </row>
    <row r="119" spans="3:10" x14ac:dyDescent="0.3">
      <c r="C119" s="29" t="s">
        <v>276</v>
      </c>
      <c r="D119" s="40" t="s">
        <v>277</v>
      </c>
      <c r="E119" s="34">
        <v>0</v>
      </c>
      <c r="F119" s="34">
        <v>0</v>
      </c>
      <c r="G119" s="41">
        <v>0</v>
      </c>
      <c r="H119" s="9">
        <f>AVERAGE(E119:G119)</f>
        <v>0</v>
      </c>
      <c r="I119" s="2">
        <v>127</v>
      </c>
      <c r="J119" s="9">
        <f t="shared" si="3"/>
        <v>100</v>
      </c>
    </row>
    <row r="120" spans="3:10" x14ac:dyDescent="0.3">
      <c r="C120" s="29" t="s">
        <v>48</v>
      </c>
      <c r="D120" s="40" t="s">
        <v>278</v>
      </c>
      <c r="E120" s="34">
        <v>0</v>
      </c>
      <c r="F120" s="34">
        <v>0</v>
      </c>
      <c r="G120" s="41">
        <v>0</v>
      </c>
      <c r="H120" s="9">
        <f>AVERAGE(E120:G120)</f>
        <v>0</v>
      </c>
      <c r="I120" s="2">
        <v>127</v>
      </c>
      <c r="J120" s="9">
        <f t="shared" si="3"/>
        <v>100</v>
      </c>
    </row>
    <row r="121" spans="3:10" x14ac:dyDescent="0.3">
      <c r="C121" s="29" t="s">
        <v>90</v>
      </c>
      <c r="D121" s="40" t="s">
        <v>279</v>
      </c>
      <c r="E121" s="34">
        <v>0</v>
      </c>
      <c r="F121" s="34">
        <v>0</v>
      </c>
      <c r="G121" s="41">
        <v>0</v>
      </c>
      <c r="H121" s="9">
        <f>AVERAGE(E121:G121)</f>
        <v>0</v>
      </c>
      <c r="I121" s="2">
        <v>127</v>
      </c>
      <c r="J121" s="9">
        <f t="shared" si="3"/>
        <v>100</v>
      </c>
    </row>
    <row r="122" spans="3:10" x14ac:dyDescent="0.3">
      <c r="C122" s="29" t="s">
        <v>280</v>
      </c>
      <c r="D122" s="40" t="s">
        <v>281</v>
      </c>
      <c r="E122" s="34">
        <v>0</v>
      </c>
      <c r="F122" s="34">
        <v>0</v>
      </c>
      <c r="G122" s="41">
        <v>0</v>
      </c>
      <c r="H122" s="9">
        <f>AVERAGE(E122:G122)</f>
        <v>0</v>
      </c>
      <c r="I122" s="2">
        <v>127</v>
      </c>
      <c r="J122" s="9">
        <f t="shared" si="3"/>
        <v>100</v>
      </c>
    </row>
    <row r="123" spans="3:10" x14ac:dyDescent="0.3">
      <c r="C123" s="29" t="s">
        <v>282</v>
      </c>
      <c r="D123" s="40" t="s">
        <v>283</v>
      </c>
      <c r="E123" s="34">
        <v>0</v>
      </c>
      <c r="F123" s="34">
        <v>0</v>
      </c>
      <c r="G123" s="41">
        <v>0</v>
      </c>
      <c r="H123" s="9">
        <f>AVERAGE(E123:G123)</f>
        <v>0</v>
      </c>
      <c r="I123" s="2">
        <v>127</v>
      </c>
      <c r="J123" s="9">
        <f t="shared" si="3"/>
        <v>100</v>
      </c>
    </row>
    <row r="124" spans="3:10" x14ac:dyDescent="0.3">
      <c r="C124" s="29" t="s">
        <v>72</v>
      </c>
      <c r="D124" s="40" t="s">
        <v>284</v>
      </c>
      <c r="E124" s="34">
        <v>0</v>
      </c>
      <c r="F124" s="34">
        <v>0</v>
      </c>
      <c r="G124" s="41">
        <v>0</v>
      </c>
      <c r="H124" s="9">
        <f>AVERAGE(E124:G124)</f>
        <v>0</v>
      </c>
      <c r="I124" s="2">
        <v>127</v>
      </c>
      <c r="J124" s="9">
        <f t="shared" si="3"/>
        <v>100</v>
      </c>
    </row>
    <row r="125" spans="3:10" x14ac:dyDescent="0.3">
      <c r="C125" s="29" t="s">
        <v>285</v>
      </c>
      <c r="D125" s="40" t="s">
        <v>286</v>
      </c>
      <c r="E125" s="34">
        <v>0</v>
      </c>
      <c r="F125" s="34">
        <v>0</v>
      </c>
      <c r="G125" s="41">
        <v>0</v>
      </c>
      <c r="H125" s="9">
        <f>AVERAGE(E125:G125)</f>
        <v>0</v>
      </c>
      <c r="I125" s="2">
        <v>127</v>
      </c>
      <c r="J125" s="9">
        <f t="shared" si="3"/>
        <v>100</v>
      </c>
    </row>
    <row r="126" spans="3:10" x14ac:dyDescent="0.3">
      <c r="C126" s="29" t="s">
        <v>87</v>
      </c>
      <c r="D126" s="40" t="s">
        <v>287</v>
      </c>
      <c r="E126" s="34">
        <v>0</v>
      </c>
      <c r="F126" s="34">
        <v>0</v>
      </c>
      <c r="G126" s="41">
        <v>0</v>
      </c>
      <c r="H126" s="9">
        <f>AVERAGE(E126:G126)</f>
        <v>0</v>
      </c>
      <c r="I126" s="2">
        <v>127</v>
      </c>
      <c r="J126" s="9">
        <f t="shared" si="3"/>
        <v>100</v>
      </c>
    </row>
    <row r="127" spans="3:10" x14ac:dyDescent="0.3">
      <c r="C127" s="29" t="s">
        <v>58</v>
      </c>
      <c r="D127" s="40" t="s">
        <v>288</v>
      </c>
      <c r="E127" s="34">
        <v>0</v>
      </c>
      <c r="F127" s="34">
        <v>0</v>
      </c>
      <c r="G127" s="41">
        <v>0</v>
      </c>
      <c r="H127" s="9">
        <f>AVERAGE(E127:G127)</f>
        <v>0</v>
      </c>
      <c r="I127" s="2">
        <v>127</v>
      </c>
      <c r="J127" s="9">
        <f t="shared" si="3"/>
        <v>100</v>
      </c>
    </row>
    <row r="128" spans="3:10" x14ac:dyDescent="0.3">
      <c r="C128" s="29" t="s">
        <v>94</v>
      </c>
      <c r="D128" s="40" t="s">
        <v>289</v>
      </c>
      <c r="E128" s="34">
        <v>0</v>
      </c>
      <c r="F128" s="34">
        <v>0</v>
      </c>
      <c r="G128" s="41">
        <v>0</v>
      </c>
      <c r="H128" s="9">
        <f>AVERAGE(E128:G128)</f>
        <v>0</v>
      </c>
      <c r="I128" s="2">
        <v>127</v>
      </c>
      <c r="J128" s="9">
        <f t="shared" si="3"/>
        <v>100</v>
      </c>
    </row>
    <row r="129" spans="3:10" x14ac:dyDescent="0.3">
      <c r="C129" s="29" t="s">
        <v>95</v>
      </c>
      <c r="D129" s="40" t="s">
        <v>290</v>
      </c>
      <c r="E129" s="34">
        <v>0</v>
      </c>
      <c r="F129" s="34">
        <v>0</v>
      </c>
      <c r="G129" s="41">
        <v>0</v>
      </c>
      <c r="H129" s="9">
        <f>AVERAGE(E129:G129)</f>
        <v>0</v>
      </c>
      <c r="I129" s="2">
        <v>127</v>
      </c>
      <c r="J129" s="9">
        <f t="shared" si="3"/>
        <v>100</v>
      </c>
    </row>
    <row r="130" spans="3:10" x14ac:dyDescent="0.3">
      <c r="C130" s="29" t="s">
        <v>291</v>
      </c>
      <c r="D130" s="40" t="s">
        <v>292</v>
      </c>
      <c r="E130" s="34">
        <v>0</v>
      </c>
      <c r="F130" s="34">
        <v>0</v>
      </c>
      <c r="G130" s="41">
        <v>0</v>
      </c>
      <c r="H130" s="9">
        <f>AVERAGE(E130:G130)</f>
        <v>0</v>
      </c>
      <c r="I130" s="2">
        <v>127</v>
      </c>
      <c r="J130" s="9">
        <f t="shared" si="3"/>
        <v>100</v>
      </c>
    </row>
    <row r="131" spans="3:10" x14ac:dyDescent="0.3">
      <c r="C131" s="29" t="s">
        <v>293</v>
      </c>
      <c r="D131" s="40" t="s">
        <v>294</v>
      </c>
      <c r="E131" s="34">
        <v>0</v>
      </c>
      <c r="F131" s="34">
        <v>0</v>
      </c>
      <c r="G131" s="41">
        <v>0</v>
      </c>
      <c r="H131" s="9">
        <f>AVERAGE(E131:G131)</f>
        <v>0</v>
      </c>
      <c r="I131" s="2">
        <v>127</v>
      </c>
      <c r="J131" s="9">
        <f t="shared" si="3"/>
        <v>100</v>
      </c>
    </row>
  </sheetData>
  <mergeCells count="1">
    <mergeCell ref="C1:V2"/>
  </mergeCells>
  <phoneticPr fontId="7" type="noConversion"/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31"/>
  <sheetViews>
    <sheetView showGridLines="0" topLeftCell="A42" zoomScale="85" zoomScaleNormal="85" workbookViewId="0">
      <selection activeCell="Q49" sqref="Q49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6" t="s">
        <v>117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0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3:20" ht="17.25" thickBot="1" x14ac:dyDescent="0.35">
      <c r="C4" s="3" t="s">
        <v>33</v>
      </c>
      <c r="D4" s="23" t="s">
        <v>11</v>
      </c>
      <c r="E4" s="18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20" ht="17.45" customHeight="1" x14ac:dyDescent="0.3">
      <c r="C5" s="29" t="s">
        <v>121</v>
      </c>
      <c r="D5" s="40" t="s">
        <v>122</v>
      </c>
      <c r="E5" s="34">
        <v>97.5</v>
      </c>
      <c r="F5" s="2">
        <v>1</v>
      </c>
      <c r="G5" s="9">
        <f>F5/83*100</f>
        <v>1.2048192771084338</v>
      </c>
      <c r="P5" s="28">
        <v>100</v>
      </c>
      <c r="Q5" s="6">
        <f>FREQUENCY($E$5:$E$125,P5:P45)</f>
        <v>0</v>
      </c>
      <c r="R5" s="5">
        <f>Q5</f>
        <v>0</v>
      </c>
    </row>
    <row r="6" spans="3:20" x14ac:dyDescent="0.3">
      <c r="C6" s="29" t="s">
        <v>45</v>
      </c>
      <c r="D6" s="40" t="s">
        <v>127</v>
      </c>
      <c r="E6" s="34">
        <v>92.5</v>
      </c>
      <c r="F6" s="2">
        <v>2</v>
      </c>
      <c r="G6" s="9">
        <f t="shared" ref="G6:G69" si="0">F6/83*100</f>
        <v>2.4096385542168677</v>
      </c>
      <c r="P6" s="8">
        <v>97.5</v>
      </c>
      <c r="Q6" s="6">
        <f t="shared" ref="Q6:Q45" si="1">FREQUENCY($E$5:$E$125,P6:P46)</f>
        <v>1</v>
      </c>
      <c r="R6" s="5">
        <f>R5+Q6</f>
        <v>1</v>
      </c>
    </row>
    <row r="7" spans="3:20" x14ac:dyDescent="0.3">
      <c r="C7" s="29" t="s">
        <v>124</v>
      </c>
      <c r="D7" s="40" t="s">
        <v>125</v>
      </c>
      <c r="E7" s="34">
        <v>92.5</v>
      </c>
      <c r="F7" s="2">
        <v>2</v>
      </c>
      <c r="G7" s="9">
        <f t="shared" si="0"/>
        <v>2.4096385542168677</v>
      </c>
      <c r="P7" s="8">
        <v>95</v>
      </c>
      <c r="Q7" s="6">
        <f t="shared" si="1"/>
        <v>0</v>
      </c>
      <c r="R7" s="5">
        <f>R6+Q7</f>
        <v>1</v>
      </c>
    </row>
    <row r="8" spans="3:20" x14ac:dyDescent="0.3">
      <c r="C8" s="29" t="s">
        <v>81</v>
      </c>
      <c r="D8" s="40" t="s">
        <v>141</v>
      </c>
      <c r="E8" s="34">
        <v>90</v>
      </c>
      <c r="F8" s="2">
        <v>4</v>
      </c>
      <c r="G8" s="9">
        <f t="shared" si="0"/>
        <v>4.8192771084337354</v>
      </c>
      <c r="P8" s="7">
        <v>92.5</v>
      </c>
      <c r="Q8" s="6">
        <f t="shared" si="1"/>
        <v>2</v>
      </c>
      <c r="R8" s="5">
        <f t="shared" ref="R8:R45" si="2">R7+Q8</f>
        <v>3</v>
      </c>
    </row>
    <row r="9" spans="3:20" x14ac:dyDescent="0.3">
      <c r="C9" s="29" t="s">
        <v>89</v>
      </c>
      <c r="D9" s="40" t="s">
        <v>126</v>
      </c>
      <c r="E9" s="34">
        <v>90</v>
      </c>
      <c r="F9" s="2">
        <v>4</v>
      </c>
      <c r="G9" s="9">
        <f t="shared" si="0"/>
        <v>4.8192771084337354</v>
      </c>
      <c r="P9" s="8">
        <v>90</v>
      </c>
      <c r="Q9" s="6">
        <f t="shared" si="1"/>
        <v>2</v>
      </c>
      <c r="R9" s="5">
        <f t="shared" si="2"/>
        <v>5</v>
      </c>
    </row>
    <row r="10" spans="3:20" x14ac:dyDescent="0.3">
      <c r="C10" s="29" t="s">
        <v>78</v>
      </c>
      <c r="D10" s="40" t="s">
        <v>139</v>
      </c>
      <c r="E10" s="34">
        <v>87.5</v>
      </c>
      <c r="F10" s="2">
        <v>4</v>
      </c>
      <c r="G10" s="9">
        <f t="shared" si="0"/>
        <v>4.8192771084337354</v>
      </c>
      <c r="P10" s="8">
        <v>87.5</v>
      </c>
      <c r="Q10" s="6">
        <f t="shared" si="1"/>
        <v>2</v>
      </c>
      <c r="R10" s="5">
        <f t="shared" si="2"/>
        <v>7</v>
      </c>
    </row>
    <row r="11" spans="3:20" ht="17.45" customHeight="1" x14ac:dyDescent="0.3">
      <c r="C11" s="29" t="s">
        <v>104</v>
      </c>
      <c r="D11" s="40" t="s">
        <v>153</v>
      </c>
      <c r="E11" s="34">
        <v>87.5</v>
      </c>
      <c r="F11" s="2">
        <v>7</v>
      </c>
      <c r="G11" s="9">
        <f t="shared" si="0"/>
        <v>8.4337349397590362</v>
      </c>
      <c r="P11" s="7">
        <v>85</v>
      </c>
      <c r="Q11" s="6">
        <f t="shared" si="1"/>
        <v>8</v>
      </c>
      <c r="R11" s="5">
        <f t="shared" si="2"/>
        <v>15</v>
      </c>
    </row>
    <row r="12" spans="3:20" x14ac:dyDescent="0.3">
      <c r="C12" s="29" t="s">
        <v>77</v>
      </c>
      <c r="D12" s="40" t="s">
        <v>128</v>
      </c>
      <c r="E12" s="34">
        <v>85</v>
      </c>
      <c r="F12" s="2">
        <v>7</v>
      </c>
      <c r="G12" s="9">
        <f t="shared" si="0"/>
        <v>8.4337349397590362</v>
      </c>
      <c r="P12" s="8">
        <v>82.5</v>
      </c>
      <c r="Q12" s="6">
        <f t="shared" si="1"/>
        <v>5</v>
      </c>
      <c r="R12" s="5">
        <f t="shared" si="2"/>
        <v>20</v>
      </c>
    </row>
    <row r="13" spans="3:20" ht="17.45" customHeight="1" x14ac:dyDescent="0.3">
      <c r="C13" s="29" t="s">
        <v>93</v>
      </c>
      <c r="D13" s="40" t="s">
        <v>136</v>
      </c>
      <c r="E13" s="34">
        <v>85</v>
      </c>
      <c r="F13" s="2">
        <v>9</v>
      </c>
      <c r="G13" s="9">
        <f t="shared" si="0"/>
        <v>10.843373493975903</v>
      </c>
      <c r="P13" s="8">
        <v>80</v>
      </c>
      <c r="Q13" s="6">
        <f t="shared" si="1"/>
        <v>5</v>
      </c>
      <c r="R13" s="5">
        <f t="shared" si="2"/>
        <v>25</v>
      </c>
    </row>
    <row r="14" spans="3:20" ht="17.45" customHeight="1" x14ac:dyDescent="0.3">
      <c r="C14" s="29" t="s">
        <v>101</v>
      </c>
      <c r="D14" s="40" t="s">
        <v>166</v>
      </c>
      <c r="E14" s="34">
        <v>85</v>
      </c>
      <c r="F14" s="2">
        <v>9</v>
      </c>
      <c r="G14" s="9">
        <f t="shared" si="0"/>
        <v>10.843373493975903</v>
      </c>
      <c r="P14" s="7">
        <v>77.5</v>
      </c>
      <c r="Q14" s="6">
        <f t="shared" si="1"/>
        <v>3</v>
      </c>
      <c r="R14" s="5">
        <f t="shared" si="2"/>
        <v>28</v>
      </c>
    </row>
    <row r="15" spans="3:20" x14ac:dyDescent="0.3">
      <c r="C15" s="29" t="s">
        <v>84</v>
      </c>
      <c r="D15" s="40" t="s">
        <v>202</v>
      </c>
      <c r="E15" s="34">
        <v>85</v>
      </c>
      <c r="F15" s="2">
        <v>9</v>
      </c>
      <c r="G15" s="9">
        <f t="shared" si="0"/>
        <v>10.843373493975903</v>
      </c>
      <c r="P15" s="8">
        <v>75</v>
      </c>
      <c r="Q15" s="6">
        <f t="shared" si="1"/>
        <v>4</v>
      </c>
      <c r="R15" s="5">
        <f t="shared" si="2"/>
        <v>32</v>
      </c>
    </row>
    <row r="16" spans="3:20" x14ac:dyDescent="0.3">
      <c r="C16" s="29" t="s">
        <v>73</v>
      </c>
      <c r="D16" s="40" t="s">
        <v>131</v>
      </c>
      <c r="E16" s="34">
        <v>85</v>
      </c>
      <c r="F16" s="2">
        <v>9</v>
      </c>
      <c r="G16" s="9">
        <f t="shared" si="0"/>
        <v>10.843373493975903</v>
      </c>
      <c r="P16" s="8">
        <v>72.5</v>
      </c>
      <c r="Q16" s="6">
        <f t="shared" si="1"/>
        <v>4</v>
      </c>
      <c r="R16" s="5">
        <f t="shared" si="2"/>
        <v>36</v>
      </c>
    </row>
    <row r="17" spans="3:18" x14ac:dyDescent="0.3">
      <c r="C17" s="29" t="s">
        <v>67</v>
      </c>
      <c r="D17" s="40" t="s">
        <v>138</v>
      </c>
      <c r="E17" s="34">
        <v>85</v>
      </c>
      <c r="F17" s="2">
        <v>9</v>
      </c>
      <c r="G17" s="9">
        <f t="shared" si="0"/>
        <v>10.843373493975903</v>
      </c>
      <c r="P17" s="7">
        <v>70</v>
      </c>
      <c r="Q17" s="6">
        <f t="shared" si="1"/>
        <v>2</v>
      </c>
      <c r="R17" s="5">
        <f t="shared" si="2"/>
        <v>38</v>
      </c>
    </row>
    <row r="18" spans="3:18" x14ac:dyDescent="0.3">
      <c r="C18" s="29" t="s">
        <v>147</v>
      </c>
      <c r="D18" s="40" t="s">
        <v>148</v>
      </c>
      <c r="E18" s="34">
        <v>85</v>
      </c>
      <c r="F18" s="2">
        <v>9</v>
      </c>
      <c r="G18" s="9">
        <f t="shared" si="0"/>
        <v>10.843373493975903</v>
      </c>
      <c r="P18" s="8">
        <v>67.5</v>
      </c>
      <c r="Q18" s="6">
        <f t="shared" si="1"/>
        <v>9</v>
      </c>
      <c r="R18" s="5">
        <f t="shared" si="2"/>
        <v>47</v>
      </c>
    </row>
    <row r="19" spans="3:18" ht="17.45" customHeight="1" x14ac:dyDescent="0.3">
      <c r="C19" s="29" t="s">
        <v>102</v>
      </c>
      <c r="D19" s="40" t="s">
        <v>123</v>
      </c>
      <c r="E19" s="34">
        <v>85</v>
      </c>
      <c r="F19" s="2">
        <v>9</v>
      </c>
      <c r="G19" s="9">
        <f t="shared" si="0"/>
        <v>10.843373493975903</v>
      </c>
      <c r="P19" s="8">
        <v>65</v>
      </c>
      <c r="Q19" s="6">
        <f t="shared" si="1"/>
        <v>2</v>
      </c>
      <c r="R19" s="5">
        <f t="shared" si="2"/>
        <v>49</v>
      </c>
    </row>
    <row r="20" spans="3:18" ht="17.45" customHeight="1" x14ac:dyDescent="0.3">
      <c r="C20" s="29" t="s">
        <v>50</v>
      </c>
      <c r="D20" s="40" t="s">
        <v>156</v>
      </c>
      <c r="E20" s="34">
        <v>82.5</v>
      </c>
      <c r="F20" s="2">
        <v>9</v>
      </c>
      <c r="G20" s="9">
        <f t="shared" si="0"/>
        <v>10.843373493975903</v>
      </c>
      <c r="P20" s="7">
        <v>62.5</v>
      </c>
      <c r="Q20" s="6">
        <f t="shared" si="1"/>
        <v>1</v>
      </c>
      <c r="R20" s="5">
        <f t="shared" si="2"/>
        <v>50</v>
      </c>
    </row>
    <row r="21" spans="3:18" x14ac:dyDescent="0.3">
      <c r="C21" s="29" t="s">
        <v>129</v>
      </c>
      <c r="D21" s="40" t="s">
        <v>130</v>
      </c>
      <c r="E21" s="34">
        <v>82.5</v>
      </c>
      <c r="F21" s="2">
        <v>17</v>
      </c>
      <c r="G21" s="9">
        <f t="shared" si="0"/>
        <v>20.481927710843372</v>
      </c>
      <c r="P21" s="8">
        <v>60</v>
      </c>
      <c r="Q21" s="6">
        <f t="shared" si="1"/>
        <v>3</v>
      </c>
      <c r="R21" s="5">
        <f t="shared" si="2"/>
        <v>53</v>
      </c>
    </row>
    <row r="22" spans="3:18" x14ac:dyDescent="0.3">
      <c r="C22" s="29" t="s">
        <v>103</v>
      </c>
      <c r="D22" s="40" t="s">
        <v>140</v>
      </c>
      <c r="E22" s="34">
        <v>82.5</v>
      </c>
      <c r="F22" s="2">
        <v>17</v>
      </c>
      <c r="G22" s="9">
        <f t="shared" si="0"/>
        <v>20.481927710843372</v>
      </c>
      <c r="P22" s="8">
        <v>57.5</v>
      </c>
      <c r="Q22" s="6">
        <f t="shared" si="1"/>
        <v>1</v>
      </c>
      <c r="R22" s="5">
        <f t="shared" si="2"/>
        <v>54</v>
      </c>
    </row>
    <row r="23" spans="3:18" x14ac:dyDescent="0.3">
      <c r="C23" s="29" t="s">
        <v>96</v>
      </c>
      <c r="D23" s="40" t="s">
        <v>149</v>
      </c>
      <c r="E23" s="34">
        <v>82.5</v>
      </c>
      <c r="F23" s="2">
        <v>17</v>
      </c>
      <c r="G23" s="9">
        <f t="shared" si="0"/>
        <v>20.481927710843372</v>
      </c>
      <c r="P23" s="7">
        <v>55</v>
      </c>
      <c r="Q23" s="6">
        <f t="shared" si="1"/>
        <v>2</v>
      </c>
      <c r="R23" s="5">
        <f t="shared" si="2"/>
        <v>56</v>
      </c>
    </row>
    <row r="24" spans="3:18" x14ac:dyDescent="0.3">
      <c r="C24" s="29" t="s">
        <v>167</v>
      </c>
      <c r="D24" s="40" t="s">
        <v>168</v>
      </c>
      <c r="E24" s="34">
        <v>82.5</v>
      </c>
      <c r="F24" s="2">
        <v>17</v>
      </c>
      <c r="G24" s="9">
        <f t="shared" si="0"/>
        <v>20.481927710843372</v>
      </c>
      <c r="P24" s="8">
        <v>52.5</v>
      </c>
      <c r="Q24" s="6">
        <f t="shared" si="1"/>
        <v>4</v>
      </c>
      <c r="R24" s="5">
        <f t="shared" si="2"/>
        <v>60</v>
      </c>
    </row>
    <row r="25" spans="3:18" x14ac:dyDescent="0.3">
      <c r="C25" s="29" t="s">
        <v>115</v>
      </c>
      <c r="D25" s="40" t="s">
        <v>146</v>
      </c>
      <c r="E25" s="34">
        <v>80</v>
      </c>
      <c r="F25" s="2">
        <v>17</v>
      </c>
      <c r="G25" s="9">
        <f t="shared" si="0"/>
        <v>20.481927710843372</v>
      </c>
      <c r="P25" s="8">
        <v>50</v>
      </c>
      <c r="Q25" s="6">
        <f t="shared" si="1"/>
        <v>2</v>
      </c>
      <c r="R25" s="5">
        <f t="shared" si="2"/>
        <v>62</v>
      </c>
    </row>
    <row r="26" spans="3:18" x14ac:dyDescent="0.3">
      <c r="C26" s="29" t="s">
        <v>151</v>
      </c>
      <c r="D26" s="40" t="s">
        <v>152</v>
      </c>
      <c r="E26" s="34">
        <v>80</v>
      </c>
      <c r="F26" s="2">
        <v>22</v>
      </c>
      <c r="G26" s="9">
        <f t="shared" si="0"/>
        <v>26.506024096385545</v>
      </c>
      <c r="P26" s="7">
        <v>47.5</v>
      </c>
      <c r="Q26" s="6">
        <f t="shared" si="1"/>
        <v>5</v>
      </c>
      <c r="R26" s="5">
        <f t="shared" si="2"/>
        <v>67</v>
      </c>
    </row>
    <row r="27" spans="3:18" x14ac:dyDescent="0.3">
      <c r="C27" s="29" t="s">
        <v>132</v>
      </c>
      <c r="D27" s="40" t="s">
        <v>133</v>
      </c>
      <c r="E27" s="34">
        <v>80</v>
      </c>
      <c r="F27" s="2">
        <v>22</v>
      </c>
      <c r="G27" s="9">
        <f t="shared" si="0"/>
        <v>26.506024096385545</v>
      </c>
      <c r="P27" s="8">
        <v>45</v>
      </c>
      <c r="Q27" s="6">
        <f t="shared" si="1"/>
        <v>0</v>
      </c>
      <c r="R27" s="5">
        <f t="shared" si="2"/>
        <v>67</v>
      </c>
    </row>
    <row r="28" spans="3:18" x14ac:dyDescent="0.3">
      <c r="C28" s="29" t="s">
        <v>51</v>
      </c>
      <c r="D28" s="40" t="s">
        <v>155</v>
      </c>
      <c r="E28" s="34">
        <v>80</v>
      </c>
      <c r="F28" s="2">
        <v>22</v>
      </c>
      <c r="G28" s="9">
        <f t="shared" si="0"/>
        <v>26.506024096385545</v>
      </c>
      <c r="P28" s="8">
        <v>42.5</v>
      </c>
      <c r="Q28" s="6">
        <f t="shared" si="1"/>
        <v>5</v>
      </c>
      <c r="R28" s="5">
        <f t="shared" si="2"/>
        <v>72</v>
      </c>
    </row>
    <row r="29" spans="3:18" ht="17.45" customHeight="1" x14ac:dyDescent="0.3">
      <c r="C29" s="29" t="s">
        <v>301</v>
      </c>
      <c r="D29" s="40" t="s">
        <v>164</v>
      </c>
      <c r="E29" s="34">
        <v>80</v>
      </c>
      <c r="F29" s="2">
        <v>22</v>
      </c>
      <c r="G29" s="9">
        <f t="shared" si="0"/>
        <v>26.506024096385545</v>
      </c>
      <c r="P29" s="7">
        <v>40</v>
      </c>
      <c r="Q29" s="6">
        <f t="shared" si="1"/>
        <v>3</v>
      </c>
      <c r="R29" s="5">
        <f t="shared" si="2"/>
        <v>75</v>
      </c>
    </row>
    <row r="30" spans="3:18" x14ac:dyDescent="0.3">
      <c r="C30" s="29" t="s">
        <v>134</v>
      </c>
      <c r="D30" s="40" t="s">
        <v>135</v>
      </c>
      <c r="E30" s="34">
        <v>77.5</v>
      </c>
      <c r="F30" s="2">
        <v>26</v>
      </c>
      <c r="G30" s="9">
        <f t="shared" si="0"/>
        <v>31.325301204819279</v>
      </c>
      <c r="P30" s="8">
        <v>37.5</v>
      </c>
      <c r="Q30" s="6">
        <f t="shared" si="1"/>
        <v>0</v>
      </c>
      <c r="R30" s="5">
        <f t="shared" si="2"/>
        <v>75</v>
      </c>
    </row>
    <row r="31" spans="3:18" x14ac:dyDescent="0.3">
      <c r="C31" s="29" t="s">
        <v>53</v>
      </c>
      <c r="D31" s="40" t="s">
        <v>145</v>
      </c>
      <c r="E31" s="34">
        <v>77.5</v>
      </c>
      <c r="F31" s="2">
        <v>26</v>
      </c>
      <c r="G31" s="9">
        <f t="shared" si="0"/>
        <v>31.325301204819279</v>
      </c>
      <c r="P31" s="8">
        <v>35</v>
      </c>
      <c r="Q31" s="6">
        <f t="shared" si="1"/>
        <v>1</v>
      </c>
      <c r="R31" s="5">
        <f t="shared" si="2"/>
        <v>76</v>
      </c>
    </row>
    <row r="32" spans="3:18" ht="17.45" customHeight="1" x14ac:dyDescent="0.3">
      <c r="C32" s="29" t="s">
        <v>186</v>
      </c>
      <c r="D32" s="40" t="s">
        <v>187</v>
      </c>
      <c r="E32" s="34">
        <v>77.5</v>
      </c>
      <c r="F32" s="2">
        <v>26</v>
      </c>
      <c r="G32" s="9">
        <f t="shared" si="0"/>
        <v>31.325301204819279</v>
      </c>
      <c r="P32" s="7">
        <v>32.5</v>
      </c>
      <c r="Q32" s="6">
        <f t="shared" si="1"/>
        <v>1</v>
      </c>
      <c r="R32" s="5">
        <f t="shared" si="2"/>
        <v>77</v>
      </c>
    </row>
    <row r="33" spans="3:18" ht="17.45" customHeight="1" x14ac:dyDescent="0.3">
      <c r="C33" s="29" t="s">
        <v>46</v>
      </c>
      <c r="D33" s="40" t="s">
        <v>191</v>
      </c>
      <c r="E33" s="34">
        <v>75</v>
      </c>
      <c r="F33" s="2">
        <v>26</v>
      </c>
      <c r="G33" s="9">
        <f t="shared" si="0"/>
        <v>31.325301204819279</v>
      </c>
      <c r="P33" s="8">
        <v>30</v>
      </c>
      <c r="Q33" s="6">
        <f t="shared" si="1"/>
        <v>0</v>
      </c>
      <c r="R33" s="5">
        <f t="shared" si="2"/>
        <v>77</v>
      </c>
    </row>
    <row r="34" spans="3:18" x14ac:dyDescent="0.3">
      <c r="C34" s="29" t="s">
        <v>54</v>
      </c>
      <c r="D34" s="40" t="s">
        <v>137</v>
      </c>
      <c r="E34" s="34">
        <v>75</v>
      </c>
      <c r="F34" s="2">
        <v>30</v>
      </c>
      <c r="G34" s="9">
        <f t="shared" si="0"/>
        <v>36.144578313253014</v>
      </c>
      <c r="P34" s="8">
        <v>27.5</v>
      </c>
      <c r="Q34" s="6">
        <f t="shared" si="1"/>
        <v>2</v>
      </c>
      <c r="R34" s="5">
        <f t="shared" si="2"/>
        <v>79</v>
      </c>
    </row>
    <row r="35" spans="3:18" ht="17.45" customHeight="1" x14ac:dyDescent="0.3">
      <c r="C35" s="29" t="s">
        <v>65</v>
      </c>
      <c r="D35" s="40" t="s">
        <v>159</v>
      </c>
      <c r="E35" s="34">
        <v>75</v>
      </c>
      <c r="F35" s="2">
        <v>30</v>
      </c>
      <c r="G35" s="9">
        <f t="shared" si="0"/>
        <v>36.144578313253014</v>
      </c>
      <c r="P35" s="7">
        <v>25</v>
      </c>
      <c r="Q35" s="6">
        <f t="shared" si="1"/>
        <v>1</v>
      </c>
      <c r="R35" s="5">
        <f t="shared" si="2"/>
        <v>80</v>
      </c>
    </row>
    <row r="36" spans="3:18" x14ac:dyDescent="0.3">
      <c r="C36" s="29" t="s">
        <v>47</v>
      </c>
      <c r="D36" s="40" t="s">
        <v>188</v>
      </c>
      <c r="E36" s="34">
        <v>75</v>
      </c>
      <c r="F36" s="2">
        <v>30</v>
      </c>
      <c r="G36" s="9">
        <f t="shared" si="0"/>
        <v>36.144578313253014</v>
      </c>
      <c r="P36" s="8">
        <v>22.5</v>
      </c>
      <c r="Q36" s="6">
        <f t="shared" si="1"/>
        <v>1</v>
      </c>
      <c r="R36" s="5">
        <f t="shared" si="2"/>
        <v>81</v>
      </c>
    </row>
    <row r="37" spans="3:18" x14ac:dyDescent="0.3">
      <c r="C37" s="29" t="s">
        <v>76</v>
      </c>
      <c r="D37" s="40" t="s">
        <v>181</v>
      </c>
      <c r="E37" s="34">
        <v>72.5</v>
      </c>
      <c r="F37" s="2">
        <v>33</v>
      </c>
      <c r="G37" s="9">
        <f t="shared" si="0"/>
        <v>39.75903614457831</v>
      </c>
      <c r="P37" s="8">
        <v>20</v>
      </c>
      <c r="Q37" s="6">
        <f t="shared" si="1"/>
        <v>0</v>
      </c>
      <c r="R37" s="5">
        <f t="shared" si="2"/>
        <v>81</v>
      </c>
    </row>
    <row r="38" spans="3:18" ht="17.45" customHeight="1" x14ac:dyDescent="0.3">
      <c r="C38" s="29" t="s">
        <v>83</v>
      </c>
      <c r="D38" s="40" t="s">
        <v>235</v>
      </c>
      <c r="E38" s="34">
        <v>72.5</v>
      </c>
      <c r="F38" s="2">
        <v>33</v>
      </c>
      <c r="G38" s="9">
        <f t="shared" si="0"/>
        <v>39.75903614457831</v>
      </c>
      <c r="P38" s="7">
        <v>17.5</v>
      </c>
      <c r="Q38" s="6">
        <f t="shared" si="1"/>
        <v>0</v>
      </c>
      <c r="R38" s="5">
        <f t="shared" si="2"/>
        <v>81</v>
      </c>
    </row>
    <row r="39" spans="3:18" ht="17.45" customHeight="1" x14ac:dyDescent="0.3">
      <c r="C39" s="29" t="s">
        <v>49</v>
      </c>
      <c r="D39" s="40" t="s">
        <v>154</v>
      </c>
      <c r="E39" s="34">
        <v>72.5</v>
      </c>
      <c r="F39" s="2">
        <v>33</v>
      </c>
      <c r="G39" s="9">
        <f t="shared" si="0"/>
        <v>39.75903614457831</v>
      </c>
      <c r="P39" s="8">
        <v>15</v>
      </c>
      <c r="Q39" s="6">
        <f t="shared" si="1"/>
        <v>1</v>
      </c>
      <c r="R39" s="5">
        <f t="shared" si="2"/>
        <v>82</v>
      </c>
    </row>
    <row r="40" spans="3:18" x14ac:dyDescent="0.3">
      <c r="C40" s="29" t="s">
        <v>179</v>
      </c>
      <c r="D40" s="40" t="s">
        <v>180</v>
      </c>
      <c r="E40" s="34">
        <v>72.5</v>
      </c>
      <c r="F40" s="2">
        <v>33</v>
      </c>
      <c r="G40" s="9">
        <f t="shared" si="0"/>
        <v>39.75903614457831</v>
      </c>
      <c r="P40" s="8">
        <v>12.5</v>
      </c>
      <c r="Q40" s="6">
        <f t="shared" si="1"/>
        <v>0</v>
      </c>
      <c r="R40" s="5">
        <f t="shared" si="2"/>
        <v>82</v>
      </c>
    </row>
    <row r="41" spans="3:18" ht="17.45" customHeight="1" x14ac:dyDescent="0.3">
      <c r="C41" s="29" t="s">
        <v>56</v>
      </c>
      <c r="D41" s="40" t="s">
        <v>233</v>
      </c>
      <c r="E41" s="34">
        <v>70</v>
      </c>
      <c r="F41" s="2">
        <v>33</v>
      </c>
      <c r="G41" s="9">
        <f t="shared" si="0"/>
        <v>39.75903614457831</v>
      </c>
      <c r="P41" s="7">
        <v>10</v>
      </c>
      <c r="Q41" s="6">
        <f t="shared" si="1"/>
        <v>0</v>
      </c>
      <c r="R41" s="5">
        <f t="shared" si="2"/>
        <v>82</v>
      </c>
    </row>
    <row r="42" spans="3:18" x14ac:dyDescent="0.3">
      <c r="C42" s="29" t="s">
        <v>206</v>
      </c>
      <c r="D42" s="40" t="s">
        <v>207</v>
      </c>
      <c r="E42" s="34">
        <v>70</v>
      </c>
      <c r="F42" s="2">
        <v>38</v>
      </c>
      <c r="G42" s="9">
        <f t="shared" si="0"/>
        <v>45.783132530120483</v>
      </c>
      <c r="P42" s="8">
        <v>7.5</v>
      </c>
      <c r="Q42" s="6">
        <f t="shared" si="1"/>
        <v>0</v>
      </c>
      <c r="R42" s="5">
        <f t="shared" si="2"/>
        <v>82</v>
      </c>
    </row>
    <row r="43" spans="3:18" x14ac:dyDescent="0.3">
      <c r="C43" s="29" t="s">
        <v>55</v>
      </c>
      <c r="D43" s="40" t="s">
        <v>161</v>
      </c>
      <c r="E43" s="34">
        <v>67.5</v>
      </c>
      <c r="F43" s="2">
        <v>38</v>
      </c>
      <c r="G43" s="9">
        <f t="shared" si="0"/>
        <v>45.783132530120483</v>
      </c>
      <c r="P43" s="8">
        <v>5</v>
      </c>
      <c r="Q43" s="6">
        <f t="shared" si="1"/>
        <v>0</v>
      </c>
      <c r="R43" s="5">
        <f t="shared" si="2"/>
        <v>82</v>
      </c>
    </row>
    <row r="44" spans="3:18" ht="17.45" customHeight="1" x14ac:dyDescent="0.3">
      <c r="C44" s="29" t="s">
        <v>43</v>
      </c>
      <c r="D44" s="40" t="s">
        <v>163</v>
      </c>
      <c r="E44" s="34">
        <v>67.5</v>
      </c>
      <c r="F44" s="2">
        <v>38</v>
      </c>
      <c r="G44" s="9">
        <f t="shared" si="0"/>
        <v>45.783132530120483</v>
      </c>
      <c r="P44" s="7">
        <v>2.5</v>
      </c>
      <c r="Q44" s="6">
        <f t="shared" si="1"/>
        <v>0</v>
      </c>
      <c r="R44" s="5">
        <f t="shared" si="2"/>
        <v>82</v>
      </c>
    </row>
    <row r="45" spans="3:18" x14ac:dyDescent="0.3">
      <c r="C45" s="29" t="s">
        <v>79</v>
      </c>
      <c r="D45" s="40" t="s">
        <v>150</v>
      </c>
      <c r="E45" s="34">
        <v>67.5</v>
      </c>
      <c r="F45" s="2">
        <v>38</v>
      </c>
      <c r="G45" s="9">
        <f t="shared" si="0"/>
        <v>45.783132530120483</v>
      </c>
      <c r="P45" s="8">
        <v>0</v>
      </c>
      <c r="Q45" s="6">
        <f t="shared" si="1"/>
        <v>39</v>
      </c>
      <c r="R45" s="5">
        <f t="shared" si="2"/>
        <v>121</v>
      </c>
    </row>
    <row r="46" spans="3:18" ht="17.45" customHeight="1" x14ac:dyDescent="0.3">
      <c r="C46" s="29" t="s">
        <v>107</v>
      </c>
      <c r="D46" s="40" t="s">
        <v>174</v>
      </c>
      <c r="E46" s="34">
        <v>67.5</v>
      </c>
      <c r="F46" s="2">
        <v>38</v>
      </c>
      <c r="G46" s="9">
        <f t="shared" si="0"/>
        <v>45.783132530120483</v>
      </c>
    </row>
    <row r="47" spans="3:18" x14ac:dyDescent="0.3">
      <c r="C47" s="29" t="s">
        <v>52</v>
      </c>
      <c r="D47" s="40" t="s">
        <v>162</v>
      </c>
      <c r="E47" s="34">
        <v>67.5</v>
      </c>
      <c r="F47" s="2">
        <v>38</v>
      </c>
      <c r="G47" s="9">
        <f t="shared" si="0"/>
        <v>45.783132530120483</v>
      </c>
      <c r="P47" s="3" t="s">
        <v>4</v>
      </c>
      <c r="Q47" s="16">
        <v>127</v>
      </c>
      <c r="R47" s="1" t="s">
        <v>3</v>
      </c>
    </row>
    <row r="48" spans="3:18" x14ac:dyDescent="0.3">
      <c r="C48" s="29" t="s">
        <v>142</v>
      </c>
      <c r="D48" s="40" t="s">
        <v>143</v>
      </c>
      <c r="E48" s="34">
        <v>67.5</v>
      </c>
      <c r="F48" s="2">
        <v>44</v>
      </c>
      <c r="G48" s="9">
        <f t="shared" si="0"/>
        <v>53.01204819277109</v>
      </c>
      <c r="P48" s="3" t="s">
        <v>2</v>
      </c>
      <c r="Q48" s="20">
        <f>AVERAGE(E5:E86)</f>
        <v>64.695121951219505</v>
      </c>
      <c r="R48" s="1" t="s">
        <v>0</v>
      </c>
    </row>
    <row r="49" spans="3:18" ht="17.45" customHeight="1" x14ac:dyDescent="0.3">
      <c r="C49" s="29" t="s">
        <v>88</v>
      </c>
      <c r="D49" s="40" t="s">
        <v>144</v>
      </c>
      <c r="E49" s="34">
        <v>67.5</v>
      </c>
      <c r="F49" s="2">
        <v>44</v>
      </c>
      <c r="G49" s="9">
        <f t="shared" si="0"/>
        <v>53.01204819277109</v>
      </c>
      <c r="P49" s="3" t="s">
        <v>1</v>
      </c>
      <c r="Q49" s="32">
        <v>95</v>
      </c>
      <c r="R49" s="1" t="s">
        <v>0</v>
      </c>
    </row>
    <row r="50" spans="3:18" ht="17.45" customHeight="1" x14ac:dyDescent="0.3">
      <c r="C50" s="29" t="s">
        <v>157</v>
      </c>
      <c r="D50" s="40" t="s">
        <v>158</v>
      </c>
      <c r="E50" s="34">
        <v>67.5</v>
      </c>
      <c r="F50" s="2">
        <v>44</v>
      </c>
      <c r="G50" s="9">
        <f t="shared" si="0"/>
        <v>53.01204819277109</v>
      </c>
    </row>
    <row r="51" spans="3:18" x14ac:dyDescent="0.3">
      <c r="C51" s="29" t="s">
        <v>192</v>
      </c>
      <c r="D51" s="40" t="s">
        <v>193</v>
      </c>
      <c r="E51" s="34">
        <v>67.5</v>
      </c>
      <c r="F51" s="2">
        <v>44</v>
      </c>
      <c r="G51" s="9">
        <f t="shared" si="0"/>
        <v>53.01204819277109</v>
      </c>
    </row>
    <row r="52" spans="3:18" x14ac:dyDescent="0.3">
      <c r="C52" s="29" t="s">
        <v>61</v>
      </c>
      <c r="D52" s="40" t="s">
        <v>172</v>
      </c>
      <c r="E52" s="34">
        <v>65</v>
      </c>
      <c r="F52" s="2">
        <v>44</v>
      </c>
      <c r="G52" s="9">
        <f t="shared" si="0"/>
        <v>53.01204819277109</v>
      </c>
    </row>
    <row r="53" spans="3:18" ht="17.45" customHeight="1" x14ac:dyDescent="0.3">
      <c r="C53" s="29" t="s">
        <v>300</v>
      </c>
      <c r="D53" s="40" t="s">
        <v>160</v>
      </c>
      <c r="E53" s="34">
        <v>65</v>
      </c>
      <c r="F53" s="2">
        <v>49</v>
      </c>
      <c r="G53" s="9">
        <f t="shared" si="0"/>
        <v>59.036144578313255</v>
      </c>
    </row>
    <row r="54" spans="3:18" ht="17.45" customHeight="1" x14ac:dyDescent="0.3">
      <c r="C54" s="29" t="s">
        <v>42</v>
      </c>
      <c r="D54" s="40" t="s">
        <v>171</v>
      </c>
      <c r="E54" s="34">
        <v>62.5</v>
      </c>
      <c r="F54" s="2">
        <v>49</v>
      </c>
      <c r="G54" s="9">
        <f t="shared" si="0"/>
        <v>59.036144578313255</v>
      </c>
    </row>
    <row r="55" spans="3:18" x14ac:dyDescent="0.3">
      <c r="C55" s="29" t="s">
        <v>212</v>
      </c>
      <c r="D55" s="40" t="s">
        <v>213</v>
      </c>
      <c r="E55" s="34">
        <v>60</v>
      </c>
      <c r="F55" s="2">
        <v>51</v>
      </c>
      <c r="G55" s="9">
        <f t="shared" si="0"/>
        <v>61.445783132530117</v>
      </c>
    </row>
    <row r="56" spans="3:18" x14ac:dyDescent="0.3">
      <c r="C56" s="29" t="s">
        <v>169</v>
      </c>
      <c r="D56" s="40" t="s">
        <v>170</v>
      </c>
      <c r="E56" s="34">
        <v>60</v>
      </c>
      <c r="F56" s="2">
        <v>51</v>
      </c>
      <c r="G56" s="9">
        <f t="shared" si="0"/>
        <v>61.445783132530117</v>
      </c>
    </row>
    <row r="57" spans="3:18" ht="17.45" customHeight="1" x14ac:dyDescent="0.3">
      <c r="C57" s="29" t="s">
        <v>302</v>
      </c>
      <c r="D57" s="40" t="s">
        <v>175</v>
      </c>
      <c r="E57" s="34">
        <v>60</v>
      </c>
      <c r="F57" s="2">
        <v>53</v>
      </c>
      <c r="G57" s="9">
        <f t="shared" si="0"/>
        <v>63.855421686746979</v>
      </c>
    </row>
    <row r="58" spans="3:18" ht="17.45" customHeight="1" x14ac:dyDescent="0.3">
      <c r="C58" s="29" t="s">
        <v>106</v>
      </c>
      <c r="D58" s="40" t="s">
        <v>196</v>
      </c>
      <c r="E58" s="34">
        <v>57.5</v>
      </c>
      <c r="F58" s="2">
        <v>54</v>
      </c>
      <c r="G58" s="9">
        <f t="shared" si="0"/>
        <v>65.060240963855421</v>
      </c>
    </row>
    <row r="59" spans="3:18" ht="17.45" customHeight="1" x14ac:dyDescent="0.3">
      <c r="C59" s="29" t="s">
        <v>199</v>
      </c>
      <c r="D59" s="40" t="s">
        <v>200</v>
      </c>
      <c r="E59" s="34">
        <v>55</v>
      </c>
      <c r="F59" s="2">
        <v>54</v>
      </c>
      <c r="G59" s="9">
        <f t="shared" si="0"/>
        <v>65.060240963855421</v>
      </c>
    </row>
    <row r="60" spans="3:18" x14ac:dyDescent="0.3">
      <c r="C60" s="29" t="s">
        <v>214</v>
      </c>
      <c r="D60" s="40" t="s">
        <v>215</v>
      </c>
      <c r="E60" s="34">
        <v>55</v>
      </c>
      <c r="F60" s="2">
        <v>54</v>
      </c>
      <c r="G60" s="9">
        <f t="shared" si="0"/>
        <v>65.060240963855421</v>
      </c>
    </row>
    <row r="61" spans="3:18" ht="17.45" customHeight="1" x14ac:dyDescent="0.3">
      <c r="C61" s="29" t="s">
        <v>108</v>
      </c>
      <c r="D61" s="40" t="s">
        <v>178</v>
      </c>
      <c r="E61" s="34">
        <v>52.5</v>
      </c>
      <c r="F61" s="2">
        <v>57</v>
      </c>
      <c r="G61" s="9">
        <f t="shared" si="0"/>
        <v>68.674698795180717</v>
      </c>
    </row>
    <row r="62" spans="3:18" ht="17.45" customHeight="1" x14ac:dyDescent="0.3">
      <c r="C62" s="29" t="s">
        <v>62</v>
      </c>
      <c r="D62" s="40" t="s">
        <v>173</v>
      </c>
      <c r="E62" s="34">
        <v>52.5</v>
      </c>
      <c r="F62" s="2">
        <v>57</v>
      </c>
      <c r="G62" s="9">
        <f t="shared" si="0"/>
        <v>68.674698795180717</v>
      </c>
    </row>
    <row r="63" spans="3:18" x14ac:dyDescent="0.3">
      <c r="C63" s="29" t="s">
        <v>230</v>
      </c>
      <c r="D63" s="40" t="s">
        <v>231</v>
      </c>
      <c r="E63" s="34">
        <v>52.5</v>
      </c>
      <c r="F63" s="2">
        <v>57</v>
      </c>
      <c r="G63" s="9">
        <f t="shared" si="0"/>
        <v>68.674698795180717</v>
      </c>
    </row>
    <row r="64" spans="3:18" ht="17.45" customHeight="1" x14ac:dyDescent="0.3">
      <c r="C64" s="29" t="s">
        <v>98</v>
      </c>
      <c r="D64" s="40" t="s">
        <v>165</v>
      </c>
      <c r="E64" s="34">
        <v>52.5</v>
      </c>
      <c r="F64" s="2">
        <v>57</v>
      </c>
      <c r="G64" s="9">
        <f t="shared" si="0"/>
        <v>68.674698795180717</v>
      </c>
    </row>
    <row r="65" spans="3:7" x14ac:dyDescent="0.3">
      <c r="C65" s="29" t="s">
        <v>204</v>
      </c>
      <c r="D65" s="40" t="s">
        <v>205</v>
      </c>
      <c r="E65" s="34">
        <v>50</v>
      </c>
      <c r="F65" s="2">
        <v>57</v>
      </c>
      <c r="G65" s="9">
        <f t="shared" si="0"/>
        <v>68.674698795180717</v>
      </c>
    </row>
    <row r="66" spans="3:7" ht="17.45" customHeight="1" x14ac:dyDescent="0.3">
      <c r="C66" s="29" t="s">
        <v>109</v>
      </c>
      <c r="D66" s="40" t="s">
        <v>234</v>
      </c>
      <c r="E66" s="34">
        <v>50</v>
      </c>
      <c r="F66" s="2">
        <v>57</v>
      </c>
      <c r="G66" s="9">
        <f t="shared" si="0"/>
        <v>68.674698795180717</v>
      </c>
    </row>
    <row r="67" spans="3:7" x14ac:dyDescent="0.3">
      <c r="C67" s="29" t="s">
        <v>194</v>
      </c>
      <c r="D67" s="40" t="s">
        <v>195</v>
      </c>
      <c r="E67" s="34">
        <v>47.5</v>
      </c>
      <c r="F67" s="2">
        <v>63</v>
      </c>
      <c r="G67" s="9">
        <f t="shared" si="0"/>
        <v>75.903614457831324</v>
      </c>
    </row>
    <row r="68" spans="3:7" x14ac:dyDescent="0.3">
      <c r="C68" s="29" t="s">
        <v>63</v>
      </c>
      <c r="D68" s="40" t="s">
        <v>223</v>
      </c>
      <c r="E68" s="34">
        <v>47.5</v>
      </c>
      <c r="F68" s="2">
        <v>63</v>
      </c>
      <c r="G68" s="9">
        <f t="shared" si="0"/>
        <v>75.903614457831324</v>
      </c>
    </row>
    <row r="69" spans="3:7" ht="17.45" customHeight="1" x14ac:dyDescent="0.3">
      <c r="C69" s="29" t="s">
        <v>182</v>
      </c>
      <c r="D69" s="40" t="s">
        <v>183</v>
      </c>
      <c r="E69" s="34">
        <v>47.5</v>
      </c>
      <c r="F69" s="2">
        <v>63</v>
      </c>
      <c r="G69" s="9">
        <f t="shared" si="0"/>
        <v>75.903614457831324</v>
      </c>
    </row>
    <row r="70" spans="3:7" x14ac:dyDescent="0.3">
      <c r="C70" s="29" t="s">
        <v>189</v>
      </c>
      <c r="D70" s="40" t="s">
        <v>190</v>
      </c>
      <c r="E70" s="34">
        <v>47.5</v>
      </c>
      <c r="F70" s="2">
        <v>63</v>
      </c>
      <c r="G70" s="9">
        <f t="shared" ref="G70:G86" si="3">F70/83*100</f>
        <v>75.903614457831324</v>
      </c>
    </row>
    <row r="71" spans="3:7" x14ac:dyDescent="0.3">
      <c r="C71" s="29" t="s">
        <v>105</v>
      </c>
      <c r="D71" s="40" t="s">
        <v>219</v>
      </c>
      <c r="E71" s="34">
        <v>47.5</v>
      </c>
      <c r="F71" s="2">
        <v>63</v>
      </c>
      <c r="G71" s="9">
        <f t="shared" si="3"/>
        <v>75.903614457831324</v>
      </c>
    </row>
    <row r="72" spans="3:7" x14ac:dyDescent="0.3">
      <c r="C72" s="29" t="s">
        <v>210</v>
      </c>
      <c r="D72" s="40" t="s">
        <v>211</v>
      </c>
      <c r="E72" s="34">
        <v>42.5</v>
      </c>
      <c r="F72" s="2">
        <v>68</v>
      </c>
      <c r="G72" s="9">
        <f t="shared" si="3"/>
        <v>81.92771084337349</v>
      </c>
    </row>
    <row r="73" spans="3:7" x14ac:dyDescent="0.3">
      <c r="C73" s="29" t="s">
        <v>197</v>
      </c>
      <c r="D73" s="40" t="s">
        <v>198</v>
      </c>
      <c r="E73" s="34">
        <v>42.5</v>
      </c>
      <c r="F73" s="2">
        <v>68</v>
      </c>
      <c r="G73" s="9">
        <f t="shared" si="3"/>
        <v>81.92771084337349</v>
      </c>
    </row>
    <row r="74" spans="3:7" x14ac:dyDescent="0.3">
      <c r="C74" s="29" t="s">
        <v>184</v>
      </c>
      <c r="D74" s="40" t="s">
        <v>185</v>
      </c>
      <c r="E74" s="34">
        <v>42.5</v>
      </c>
      <c r="F74" s="2">
        <v>68</v>
      </c>
      <c r="G74" s="9">
        <f t="shared" si="3"/>
        <v>81.92771084337349</v>
      </c>
    </row>
    <row r="75" spans="3:7" x14ac:dyDescent="0.3">
      <c r="C75" s="29" t="s">
        <v>110</v>
      </c>
      <c r="D75" s="40" t="s">
        <v>229</v>
      </c>
      <c r="E75" s="34">
        <v>42.5</v>
      </c>
      <c r="F75" s="2">
        <v>68</v>
      </c>
      <c r="G75" s="9">
        <f t="shared" si="3"/>
        <v>81.92771084337349</v>
      </c>
    </row>
    <row r="76" spans="3:7" x14ac:dyDescent="0.3">
      <c r="C76" s="29" t="s">
        <v>176</v>
      </c>
      <c r="D76" s="40" t="s">
        <v>177</v>
      </c>
      <c r="E76" s="34">
        <v>42.5</v>
      </c>
      <c r="F76" s="2">
        <v>72</v>
      </c>
      <c r="G76" s="9">
        <f t="shared" si="3"/>
        <v>86.746987951807228</v>
      </c>
    </row>
    <row r="77" spans="3:7" x14ac:dyDescent="0.3">
      <c r="C77" s="29" t="s">
        <v>60</v>
      </c>
      <c r="D77" s="40" t="s">
        <v>218</v>
      </c>
      <c r="E77" s="34">
        <v>40</v>
      </c>
      <c r="F77" s="2">
        <v>72</v>
      </c>
      <c r="G77" s="9">
        <f t="shared" si="3"/>
        <v>86.746987951807228</v>
      </c>
    </row>
    <row r="78" spans="3:7" x14ac:dyDescent="0.3">
      <c r="C78" s="29" t="s">
        <v>225</v>
      </c>
      <c r="D78" s="40" t="s">
        <v>226</v>
      </c>
      <c r="E78" s="34">
        <v>40</v>
      </c>
      <c r="F78" s="2">
        <v>72</v>
      </c>
      <c r="G78" s="9">
        <f t="shared" si="3"/>
        <v>86.746987951807228</v>
      </c>
    </row>
    <row r="79" spans="3:7" x14ac:dyDescent="0.3">
      <c r="C79" s="29" t="s">
        <v>216</v>
      </c>
      <c r="D79" s="40" t="s">
        <v>217</v>
      </c>
      <c r="E79" s="34">
        <v>40</v>
      </c>
      <c r="F79" s="2">
        <v>72</v>
      </c>
      <c r="G79" s="9">
        <f t="shared" si="3"/>
        <v>86.746987951807228</v>
      </c>
    </row>
    <row r="80" spans="3:7" x14ac:dyDescent="0.3">
      <c r="C80" s="29" t="s">
        <v>97</v>
      </c>
      <c r="D80" s="40" t="s">
        <v>201</v>
      </c>
      <c r="E80" s="34">
        <v>35</v>
      </c>
      <c r="F80" s="2">
        <v>76</v>
      </c>
      <c r="G80" s="9">
        <f t="shared" si="3"/>
        <v>91.566265060240966</v>
      </c>
    </row>
    <row r="81" spans="3:7" x14ac:dyDescent="0.3">
      <c r="C81" s="29" t="s">
        <v>111</v>
      </c>
      <c r="D81" s="40" t="s">
        <v>224</v>
      </c>
      <c r="E81" s="34">
        <v>32.5</v>
      </c>
      <c r="F81" s="2">
        <v>77</v>
      </c>
      <c r="G81" s="9">
        <f t="shared" si="3"/>
        <v>92.771084337349393</v>
      </c>
    </row>
    <row r="82" spans="3:7" x14ac:dyDescent="0.3">
      <c r="C82" s="29" t="s">
        <v>208</v>
      </c>
      <c r="D82" s="40" t="s">
        <v>209</v>
      </c>
      <c r="E82" s="34">
        <v>27.5</v>
      </c>
      <c r="F82" s="2">
        <v>78</v>
      </c>
      <c r="G82" s="9">
        <f t="shared" si="3"/>
        <v>93.975903614457835</v>
      </c>
    </row>
    <row r="83" spans="3:7" x14ac:dyDescent="0.3">
      <c r="C83" s="29" t="s">
        <v>227</v>
      </c>
      <c r="D83" s="40" t="s">
        <v>228</v>
      </c>
      <c r="E83" s="34">
        <v>27.5</v>
      </c>
      <c r="F83" s="2">
        <v>79</v>
      </c>
      <c r="G83" s="9">
        <f t="shared" si="3"/>
        <v>95.180722891566262</v>
      </c>
    </row>
    <row r="84" spans="3:7" x14ac:dyDescent="0.3">
      <c r="C84" s="29" t="s">
        <v>86</v>
      </c>
      <c r="D84" s="40" t="s">
        <v>220</v>
      </c>
      <c r="E84" s="34">
        <v>25</v>
      </c>
      <c r="F84" s="2">
        <v>79</v>
      </c>
      <c r="G84" s="9">
        <f t="shared" si="3"/>
        <v>95.180722891566262</v>
      </c>
    </row>
    <row r="85" spans="3:7" x14ac:dyDescent="0.3">
      <c r="C85" s="29" t="s">
        <v>236</v>
      </c>
      <c r="D85" s="40" t="s">
        <v>237</v>
      </c>
      <c r="E85" s="34">
        <v>22.5</v>
      </c>
      <c r="F85" s="2">
        <v>81</v>
      </c>
      <c r="G85" s="9">
        <f t="shared" si="3"/>
        <v>97.590361445783131</v>
      </c>
    </row>
    <row r="86" spans="3:7" x14ac:dyDescent="0.3">
      <c r="C86" s="29" t="s">
        <v>113</v>
      </c>
      <c r="D86" s="40" t="s">
        <v>238</v>
      </c>
      <c r="E86" s="34">
        <v>15</v>
      </c>
      <c r="F86" s="2">
        <v>82</v>
      </c>
      <c r="G86" s="9">
        <f t="shared" si="3"/>
        <v>98.795180722891558</v>
      </c>
    </row>
    <row r="87" spans="3:7" x14ac:dyDescent="0.3">
      <c r="C87" s="29" t="s">
        <v>85</v>
      </c>
      <c r="D87" s="40" t="s">
        <v>244</v>
      </c>
      <c r="E87" s="34">
        <v>0</v>
      </c>
      <c r="F87" s="2">
        <v>127</v>
      </c>
      <c r="G87" s="9">
        <f>F87/127*100</f>
        <v>100</v>
      </c>
    </row>
    <row r="88" spans="3:7" x14ac:dyDescent="0.3">
      <c r="C88" s="29" t="s">
        <v>245</v>
      </c>
      <c r="D88" s="40" t="s">
        <v>246</v>
      </c>
      <c r="E88" s="34">
        <v>0</v>
      </c>
      <c r="F88" s="2">
        <v>127</v>
      </c>
      <c r="G88" s="9">
        <f t="shared" ref="G88:G131" si="4">F88/127*100</f>
        <v>100</v>
      </c>
    </row>
    <row r="89" spans="3:7" x14ac:dyDescent="0.3">
      <c r="C89" s="29" t="s">
        <v>71</v>
      </c>
      <c r="D89" s="40" t="s">
        <v>247</v>
      </c>
      <c r="E89" s="34">
        <v>0</v>
      </c>
      <c r="F89" s="2">
        <v>127</v>
      </c>
      <c r="G89" s="9">
        <f t="shared" si="4"/>
        <v>100</v>
      </c>
    </row>
    <row r="90" spans="3:7" x14ac:dyDescent="0.3">
      <c r="C90" s="29" t="s">
        <v>69</v>
      </c>
      <c r="D90" s="40" t="s">
        <v>248</v>
      </c>
      <c r="E90" s="34">
        <v>0</v>
      </c>
      <c r="F90" s="2">
        <v>127</v>
      </c>
      <c r="G90" s="9">
        <f t="shared" si="4"/>
        <v>100</v>
      </c>
    </row>
    <row r="91" spans="3:7" x14ac:dyDescent="0.3">
      <c r="C91" s="29" t="s">
        <v>116</v>
      </c>
      <c r="D91" s="40" t="s">
        <v>249</v>
      </c>
      <c r="E91" s="34">
        <v>0</v>
      </c>
      <c r="F91" s="2">
        <v>127</v>
      </c>
      <c r="G91" s="9">
        <f t="shared" si="4"/>
        <v>100</v>
      </c>
    </row>
    <row r="92" spans="3:7" x14ac:dyDescent="0.3">
      <c r="C92" s="29" t="s">
        <v>250</v>
      </c>
      <c r="D92" s="40" t="s">
        <v>251</v>
      </c>
      <c r="E92" s="34">
        <v>0</v>
      </c>
      <c r="F92" s="2">
        <v>127</v>
      </c>
      <c r="G92" s="9">
        <f t="shared" si="4"/>
        <v>100</v>
      </c>
    </row>
    <row r="93" spans="3:7" x14ac:dyDescent="0.3">
      <c r="C93" s="29" t="s">
        <v>59</v>
      </c>
      <c r="D93" s="40" t="s">
        <v>252</v>
      </c>
      <c r="E93" s="34">
        <v>0</v>
      </c>
      <c r="F93" s="2">
        <v>127</v>
      </c>
      <c r="G93" s="9">
        <f t="shared" si="4"/>
        <v>100</v>
      </c>
    </row>
    <row r="94" spans="3:7" x14ac:dyDescent="0.3">
      <c r="C94" s="29" t="s">
        <v>75</v>
      </c>
      <c r="D94" s="40" t="s">
        <v>239</v>
      </c>
      <c r="E94" s="34">
        <v>0</v>
      </c>
      <c r="F94" s="2">
        <v>127</v>
      </c>
      <c r="G94" s="9">
        <f t="shared" si="4"/>
        <v>100</v>
      </c>
    </row>
    <row r="95" spans="3:7" x14ac:dyDescent="0.3">
      <c r="C95" s="29" t="s">
        <v>253</v>
      </c>
      <c r="D95" s="40" t="s">
        <v>254</v>
      </c>
      <c r="E95" s="34">
        <v>0</v>
      </c>
      <c r="F95" s="2">
        <v>127</v>
      </c>
      <c r="G95" s="9">
        <f t="shared" si="4"/>
        <v>100</v>
      </c>
    </row>
    <row r="96" spans="3:7" x14ac:dyDescent="0.3">
      <c r="C96" s="29" t="s">
        <v>74</v>
      </c>
      <c r="D96" s="40" t="s">
        <v>255</v>
      </c>
      <c r="E96" s="34">
        <v>0</v>
      </c>
      <c r="F96" s="2">
        <v>127</v>
      </c>
      <c r="G96" s="9">
        <f t="shared" si="4"/>
        <v>100</v>
      </c>
    </row>
    <row r="97" spans="3:7" x14ac:dyDescent="0.3">
      <c r="C97" s="29" t="s">
        <v>80</v>
      </c>
      <c r="D97" s="40" t="s">
        <v>256</v>
      </c>
      <c r="E97" s="34">
        <v>0</v>
      </c>
      <c r="F97" s="2">
        <v>127</v>
      </c>
      <c r="G97" s="9">
        <f t="shared" si="4"/>
        <v>100</v>
      </c>
    </row>
    <row r="98" spans="3:7" x14ac:dyDescent="0.3">
      <c r="C98" s="29" t="s">
        <v>82</v>
      </c>
      <c r="D98" s="40" t="s">
        <v>257</v>
      </c>
      <c r="E98" s="34">
        <v>0</v>
      </c>
      <c r="F98" s="2">
        <v>127</v>
      </c>
      <c r="G98" s="9">
        <f t="shared" si="4"/>
        <v>100</v>
      </c>
    </row>
    <row r="99" spans="3:7" x14ac:dyDescent="0.3">
      <c r="C99" s="29" t="s">
        <v>68</v>
      </c>
      <c r="D99" s="40" t="s">
        <v>203</v>
      </c>
      <c r="E99" s="34">
        <v>0</v>
      </c>
      <c r="F99" s="2">
        <v>127</v>
      </c>
      <c r="G99" s="9">
        <f t="shared" si="4"/>
        <v>100</v>
      </c>
    </row>
    <row r="100" spans="3:7" x14ac:dyDescent="0.3">
      <c r="C100" s="29" t="s">
        <v>57</v>
      </c>
      <c r="D100" s="40" t="s">
        <v>258</v>
      </c>
      <c r="E100" s="34">
        <v>0</v>
      </c>
      <c r="F100" s="2">
        <v>127</v>
      </c>
      <c r="G100" s="9">
        <f t="shared" si="4"/>
        <v>100</v>
      </c>
    </row>
    <row r="101" spans="3:7" x14ac:dyDescent="0.3">
      <c r="C101" s="29" t="s">
        <v>41</v>
      </c>
      <c r="D101" s="40" t="s">
        <v>259</v>
      </c>
      <c r="E101" s="34">
        <v>0</v>
      </c>
      <c r="F101" s="2">
        <v>127</v>
      </c>
      <c r="G101" s="9">
        <f t="shared" si="4"/>
        <v>100</v>
      </c>
    </row>
    <row r="102" spans="3:7" x14ac:dyDescent="0.3">
      <c r="C102" s="29" t="s">
        <v>44</v>
      </c>
      <c r="D102" s="40" t="s">
        <v>260</v>
      </c>
      <c r="E102" s="34">
        <v>0</v>
      </c>
      <c r="F102" s="2">
        <v>127</v>
      </c>
      <c r="G102" s="9">
        <f t="shared" si="4"/>
        <v>100</v>
      </c>
    </row>
    <row r="103" spans="3:7" x14ac:dyDescent="0.3">
      <c r="C103" s="29" t="s">
        <v>92</v>
      </c>
      <c r="D103" s="40" t="s">
        <v>261</v>
      </c>
      <c r="E103" s="34">
        <v>0</v>
      </c>
      <c r="F103" s="2">
        <v>127</v>
      </c>
      <c r="G103" s="9">
        <f t="shared" si="4"/>
        <v>100</v>
      </c>
    </row>
    <row r="104" spans="3:7" x14ac:dyDescent="0.3">
      <c r="C104" s="29" t="s">
        <v>70</v>
      </c>
      <c r="D104" s="40" t="s">
        <v>262</v>
      </c>
      <c r="E104" s="34">
        <v>0</v>
      </c>
      <c r="F104" s="2">
        <v>127</v>
      </c>
      <c r="G104" s="9">
        <f t="shared" si="4"/>
        <v>100</v>
      </c>
    </row>
    <row r="105" spans="3:7" x14ac:dyDescent="0.3">
      <c r="C105" s="29" t="s">
        <v>112</v>
      </c>
      <c r="D105" s="40" t="s">
        <v>263</v>
      </c>
      <c r="E105" s="34">
        <v>0</v>
      </c>
      <c r="F105" s="2">
        <v>127</v>
      </c>
      <c r="G105" s="9">
        <f t="shared" si="4"/>
        <v>100</v>
      </c>
    </row>
    <row r="106" spans="3:7" x14ac:dyDescent="0.3">
      <c r="C106" s="29" t="s">
        <v>264</v>
      </c>
      <c r="D106" s="40" t="s">
        <v>265</v>
      </c>
      <c r="E106" s="34">
        <v>0</v>
      </c>
      <c r="F106" s="2">
        <v>127</v>
      </c>
      <c r="G106" s="9">
        <f t="shared" si="4"/>
        <v>100</v>
      </c>
    </row>
    <row r="107" spans="3:7" x14ac:dyDescent="0.3">
      <c r="C107" s="29" t="s">
        <v>221</v>
      </c>
      <c r="D107" s="40" t="s">
        <v>222</v>
      </c>
      <c r="E107" s="34">
        <v>0</v>
      </c>
      <c r="F107" s="2">
        <v>127</v>
      </c>
      <c r="G107" s="9">
        <f t="shared" si="4"/>
        <v>100</v>
      </c>
    </row>
    <row r="108" spans="3:7" x14ac:dyDescent="0.3">
      <c r="C108" s="29" t="s">
        <v>266</v>
      </c>
      <c r="D108" s="40" t="s">
        <v>267</v>
      </c>
      <c r="E108" s="34">
        <v>0</v>
      </c>
      <c r="F108" s="2">
        <v>127</v>
      </c>
      <c r="G108" s="9">
        <f t="shared" si="4"/>
        <v>100</v>
      </c>
    </row>
    <row r="109" spans="3:7" x14ac:dyDescent="0.3">
      <c r="C109" s="29" t="s">
        <v>64</v>
      </c>
      <c r="D109" s="40" t="s">
        <v>268</v>
      </c>
      <c r="E109" s="34">
        <v>0</v>
      </c>
      <c r="F109" s="2">
        <v>127</v>
      </c>
      <c r="G109" s="9">
        <f t="shared" si="4"/>
        <v>100</v>
      </c>
    </row>
    <row r="110" spans="3:7" x14ac:dyDescent="0.3">
      <c r="C110" s="29" t="s">
        <v>100</v>
      </c>
      <c r="D110" s="40" t="s">
        <v>269</v>
      </c>
      <c r="E110" s="34">
        <v>0</v>
      </c>
      <c r="F110" s="2">
        <v>127</v>
      </c>
      <c r="G110" s="9">
        <f t="shared" si="4"/>
        <v>100</v>
      </c>
    </row>
    <row r="111" spans="3:7" x14ac:dyDescent="0.3">
      <c r="C111" s="29" t="s">
        <v>99</v>
      </c>
      <c r="D111" s="40" t="s">
        <v>270</v>
      </c>
      <c r="E111" s="34">
        <v>0</v>
      </c>
      <c r="F111" s="2">
        <v>127</v>
      </c>
      <c r="G111" s="9">
        <f t="shared" si="4"/>
        <v>100</v>
      </c>
    </row>
    <row r="112" spans="3:7" x14ac:dyDescent="0.3">
      <c r="C112" s="29" t="s">
        <v>66</v>
      </c>
      <c r="D112" s="40" t="s">
        <v>271</v>
      </c>
      <c r="E112" s="34">
        <v>0</v>
      </c>
      <c r="F112" s="2">
        <v>127</v>
      </c>
      <c r="G112" s="9">
        <f t="shared" si="4"/>
        <v>100</v>
      </c>
    </row>
    <row r="113" spans="3:7" x14ac:dyDescent="0.3">
      <c r="C113" s="29" t="s">
        <v>40</v>
      </c>
      <c r="D113" s="40" t="s">
        <v>272</v>
      </c>
      <c r="E113" s="34">
        <v>0</v>
      </c>
      <c r="F113" s="2">
        <v>127</v>
      </c>
      <c r="G113" s="9">
        <f t="shared" si="4"/>
        <v>100</v>
      </c>
    </row>
    <row r="114" spans="3:7" x14ac:dyDescent="0.3">
      <c r="C114" s="29" t="s">
        <v>273</v>
      </c>
      <c r="D114" s="40" t="s">
        <v>274</v>
      </c>
      <c r="E114" s="34">
        <v>0</v>
      </c>
      <c r="F114" s="2">
        <v>127</v>
      </c>
      <c r="G114" s="9">
        <f t="shared" si="4"/>
        <v>100</v>
      </c>
    </row>
    <row r="115" spans="3:7" x14ac:dyDescent="0.3">
      <c r="C115" s="29" t="s">
        <v>114</v>
      </c>
      <c r="D115" s="40" t="s">
        <v>275</v>
      </c>
      <c r="E115" s="34">
        <v>0</v>
      </c>
      <c r="F115" s="2">
        <v>127</v>
      </c>
      <c r="G115" s="9">
        <f t="shared" si="4"/>
        <v>100</v>
      </c>
    </row>
    <row r="116" spans="3:7" x14ac:dyDescent="0.3">
      <c r="C116" s="29" t="s">
        <v>276</v>
      </c>
      <c r="D116" s="40" t="s">
        <v>277</v>
      </c>
      <c r="E116" s="34">
        <v>0</v>
      </c>
      <c r="F116" s="2">
        <v>127</v>
      </c>
      <c r="G116" s="9">
        <f t="shared" si="4"/>
        <v>100</v>
      </c>
    </row>
    <row r="117" spans="3:7" x14ac:dyDescent="0.3">
      <c r="C117" s="29" t="s">
        <v>48</v>
      </c>
      <c r="D117" s="40" t="s">
        <v>278</v>
      </c>
      <c r="E117" s="34">
        <v>0</v>
      </c>
      <c r="F117" s="2">
        <v>127</v>
      </c>
      <c r="G117" s="9">
        <f t="shared" si="4"/>
        <v>100</v>
      </c>
    </row>
    <row r="118" spans="3:7" x14ac:dyDescent="0.3">
      <c r="C118" s="29" t="s">
        <v>90</v>
      </c>
      <c r="D118" s="40" t="s">
        <v>279</v>
      </c>
      <c r="E118" s="34">
        <v>0</v>
      </c>
      <c r="F118" s="2">
        <v>127</v>
      </c>
      <c r="G118" s="9">
        <f t="shared" si="4"/>
        <v>100</v>
      </c>
    </row>
    <row r="119" spans="3:7" x14ac:dyDescent="0.3">
      <c r="C119" s="29" t="s">
        <v>280</v>
      </c>
      <c r="D119" s="40" t="s">
        <v>281</v>
      </c>
      <c r="E119" s="34">
        <v>0</v>
      </c>
      <c r="F119" s="2">
        <v>127</v>
      </c>
      <c r="G119" s="9">
        <f t="shared" si="4"/>
        <v>100</v>
      </c>
    </row>
    <row r="120" spans="3:7" x14ac:dyDescent="0.3">
      <c r="C120" s="29" t="s">
        <v>282</v>
      </c>
      <c r="D120" s="40" t="s">
        <v>283</v>
      </c>
      <c r="E120" s="34">
        <v>0</v>
      </c>
      <c r="F120" s="2">
        <v>127</v>
      </c>
      <c r="G120" s="9">
        <f t="shared" si="4"/>
        <v>100</v>
      </c>
    </row>
    <row r="121" spans="3:7" x14ac:dyDescent="0.3">
      <c r="C121" s="29" t="s">
        <v>242</v>
      </c>
      <c r="D121" s="40" t="s">
        <v>243</v>
      </c>
      <c r="E121" s="34">
        <v>0</v>
      </c>
      <c r="F121" s="2">
        <v>127</v>
      </c>
      <c r="G121" s="9">
        <f t="shared" si="4"/>
        <v>100</v>
      </c>
    </row>
    <row r="122" spans="3:7" x14ac:dyDescent="0.3">
      <c r="C122" s="29" t="s">
        <v>72</v>
      </c>
      <c r="D122" s="40" t="s">
        <v>284</v>
      </c>
      <c r="E122" s="34">
        <v>0</v>
      </c>
      <c r="F122" s="2">
        <v>127</v>
      </c>
      <c r="G122" s="9">
        <f t="shared" si="4"/>
        <v>100</v>
      </c>
    </row>
    <row r="123" spans="3:7" x14ac:dyDescent="0.3">
      <c r="C123" s="29" t="s">
        <v>91</v>
      </c>
      <c r="D123" s="40" t="s">
        <v>232</v>
      </c>
      <c r="E123" s="34">
        <v>0</v>
      </c>
      <c r="F123" s="2">
        <v>127</v>
      </c>
      <c r="G123" s="9">
        <f t="shared" si="4"/>
        <v>100</v>
      </c>
    </row>
    <row r="124" spans="3:7" x14ac:dyDescent="0.3">
      <c r="C124" s="29" t="s">
        <v>285</v>
      </c>
      <c r="D124" s="40" t="s">
        <v>286</v>
      </c>
      <c r="E124" s="34">
        <v>0</v>
      </c>
      <c r="F124" s="2">
        <v>127</v>
      </c>
      <c r="G124" s="9">
        <f t="shared" si="4"/>
        <v>100</v>
      </c>
    </row>
    <row r="125" spans="3:7" x14ac:dyDescent="0.3">
      <c r="C125" s="29" t="s">
        <v>87</v>
      </c>
      <c r="D125" s="40" t="s">
        <v>287</v>
      </c>
      <c r="E125" s="34">
        <v>0</v>
      </c>
      <c r="F125" s="2">
        <v>127</v>
      </c>
      <c r="G125" s="9">
        <f t="shared" si="4"/>
        <v>100</v>
      </c>
    </row>
    <row r="126" spans="3:7" x14ac:dyDescent="0.3">
      <c r="C126" s="29" t="s">
        <v>58</v>
      </c>
      <c r="D126" s="40" t="s">
        <v>288</v>
      </c>
      <c r="E126" s="34">
        <v>0</v>
      </c>
      <c r="F126" s="2">
        <v>127</v>
      </c>
      <c r="G126" s="9">
        <f t="shared" si="4"/>
        <v>100</v>
      </c>
    </row>
    <row r="127" spans="3:7" x14ac:dyDescent="0.3">
      <c r="C127" s="29" t="s">
        <v>94</v>
      </c>
      <c r="D127" s="40" t="s">
        <v>289</v>
      </c>
      <c r="E127" s="34">
        <v>0</v>
      </c>
      <c r="F127" s="2">
        <v>127</v>
      </c>
      <c r="G127" s="9">
        <f t="shared" si="4"/>
        <v>100</v>
      </c>
    </row>
    <row r="128" spans="3:7" x14ac:dyDescent="0.3">
      <c r="C128" s="29" t="s">
        <v>95</v>
      </c>
      <c r="D128" s="40" t="s">
        <v>290</v>
      </c>
      <c r="E128" s="34">
        <v>0</v>
      </c>
      <c r="F128" s="2">
        <v>127</v>
      </c>
      <c r="G128" s="9">
        <f t="shared" si="4"/>
        <v>100</v>
      </c>
    </row>
    <row r="129" spans="3:7" x14ac:dyDescent="0.3">
      <c r="C129" s="29" t="s">
        <v>240</v>
      </c>
      <c r="D129" s="40" t="s">
        <v>241</v>
      </c>
      <c r="E129" s="34">
        <v>0</v>
      </c>
      <c r="F129" s="2">
        <v>127</v>
      </c>
      <c r="G129" s="9">
        <f t="shared" si="4"/>
        <v>100</v>
      </c>
    </row>
    <row r="130" spans="3:7" x14ac:dyDescent="0.3">
      <c r="C130" s="29" t="s">
        <v>291</v>
      </c>
      <c r="D130" s="40" t="s">
        <v>292</v>
      </c>
      <c r="E130" s="34">
        <v>0</v>
      </c>
      <c r="F130" s="2">
        <v>127</v>
      </c>
      <c r="G130" s="9">
        <f t="shared" si="4"/>
        <v>100</v>
      </c>
    </row>
    <row r="131" spans="3:7" x14ac:dyDescent="0.3">
      <c r="C131" s="29" t="s">
        <v>293</v>
      </c>
      <c r="D131" s="40" t="s">
        <v>294</v>
      </c>
      <c r="E131" s="34">
        <v>0</v>
      </c>
      <c r="F131" s="2">
        <v>127</v>
      </c>
      <c r="G131" s="9">
        <f t="shared" si="4"/>
        <v>100</v>
      </c>
    </row>
  </sheetData>
  <mergeCells count="1">
    <mergeCell ref="C1:T2"/>
  </mergeCells>
  <phoneticPr fontId="3" type="noConversion"/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31"/>
  <sheetViews>
    <sheetView showGridLines="0" topLeftCell="A40" zoomScale="85" zoomScaleNormal="85" workbookViewId="0">
      <selection activeCell="Q49" sqref="Q49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299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29" t="s">
        <v>78</v>
      </c>
      <c r="D5" s="29" t="s">
        <v>139</v>
      </c>
      <c r="E5" s="34">
        <v>100</v>
      </c>
      <c r="F5" s="35">
        <v>1</v>
      </c>
      <c r="G5" s="9">
        <f>F5/85*100</f>
        <v>1.1764705882352942</v>
      </c>
      <c r="P5" s="28">
        <v>100</v>
      </c>
      <c r="Q5" s="6">
        <f>FREQUENCY($E$5:$E$125,P5:P45)</f>
        <v>3</v>
      </c>
      <c r="R5" s="5">
        <f>Q5</f>
        <v>3</v>
      </c>
    </row>
    <row r="6" spans="3:19" ht="17.45" customHeight="1" x14ac:dyDescent="0.3">
      <c r="C6" s="29" t="s">
        <v>45</v>
      </c>
      <c r="D6" s="29" t="s">
        <v>127</v>
      </c>
      <c r="E6" s="34">
        <v>100</v>
      </c>
      <c r="F6" s="35">
        <v>1</v>
      </c>
      <c r="G6" s="9">
        <f t="shared" ref="G6:G69" si="0">F6/85*100</f>
        <v>1.1764705882352942</v>
      </c>
      <c r="P6" s="8">
        <v>97.5</v>
      </c>
      <c r="Q6" s="6">
        <f t="shared" ref="Q6:Q45" si="1">FREQUENCY($E$5:$E$125,P6:P46)</f>
        <v>8</v>
      </c>
      <c r="R6" s="5">
        <f>R5+Q6</f>
        <v>11</v>
      </c>
    </row>
    <row r="7" spans="3:19" ht="17.45" customHeight="1" x14ac:dyDescent="0.3">
      <c r="C7" s="29" t="s">
        <v>121</v>
      </c>
      <c r="D7" s="29" t="s">
        <v>122</v>
      </c>
      <c r="E7" s="34">
        <v>100</v>
      </c>
      <c r="F7" s="35">
        <v>1</v>
      </c>
      <c r="G7" s="9">
        <f t="shared" si="0"/>
        <v>1.1764705882352942</v>
      </c>
      <c r="P7" s="8">
        <v>95</v>
      </c>
      <c r="Q7" s="6">
        <f t="shared" si="1"/>
        <v>6</v>
      </c>
      <c r="R7" s="5">
        <f>R6+Q7</f>
        <v>17</v>
      </c>
    </row>
    <row r="8" spans="3:19" ht="17.45" customHeight="1" x14ac:dyDescent="0.3">
      <c r="C8" s="29" t="s">
        <v>81</v>
      </c>
      <c r="D8" s="29" t="s">
        <v>141</v>
      </c>
      <c r="E8" s="34">
        <v>97.5</v>
      </c>
      <c r="F8" s="35">
        <v>4</v>
      </c>
      <c r="G8" s="9">
        <f t="shared" si="0"/>
        <v>4.7058823529411766</v>
      </c>
      <c r="P8" s="7">
        <v>92.5</v>
      </c>
      <c r="Q8" s="6">
        <f t="shared" si="1"/>
        <v>2</v>
      </c>
      <c r="R8" s="5">
        <f t="shared" ref="R8:R45" si="2">R7+Q8</f>
        <v>19</v>
      </c>
    </row>
    <row r="9" spans="3:19" ht="17.45" customHeight="1" x14ac:dyDescent="0.3">
      <c r="C9" s="29" t="s">
        <v>68</v>
      </c>
      <c r="D9" s="29" t="s">
        <v>203</v>
      </c>
      <c r="E9" s="34">
        <v>97.5</v>
      </c>
      <c r="F9" s="35">
        <v>4</v>
      </c>
      <c r="G9" s="9">
        <f t="shared" si="0"/>
        <v>4.7058823529411766</v>
      </c>
      <c r="P9" s="8">
        <v>90</v>
      </c>
      <c r="Q9" s="6">
        <f t="shared" si="1"/>
        <v>3</v>
      </c>
      <c r="R9" s="5">
        <f t="shared" si="2"/>
        <v>22</v>
      </c>
    </row>
    <row r="10" spans="3:19" ht="17.45" customHeight="1" x14ac:dyDescent="0.3">
      <c r="C10" s="29" t="s">
        <v>142</v>
      </c>
      <c r="D10" s="29" t="s">
        <v>143</v>
      </c>
      <c r="E10" s="34">
        <v>97.5</v>
      </c>
      <c r="F10" s="35">
        <v>4</v>
      </c>
      <c r="G10" s="9">
        <f t="shared" si="0"/>
        <v>4.7058823529411766</v>
      </c>
      <c r="P10" s="8">
        <v>87.5</v>
      </c>
      <c r="Q10" s="6">
        <f t="shared" si="1"/>
        <v>8</v>
      </c>
      <c r="R10" s="5">
        <f t="shared" si="2"/>
        <v>30</v>
      </c>
    </row>
    <row r="11" spans="3:19" ht="17.45" customHeight="1" x14ac:dyDescent="0.3">
      <c r="C11" s="29" t="s">
        <v>89</v>
      </c>
      <c r="D11" s="29" t="s">
        <v>126</v>
      </c>
      <c r="E11" s="34">
        <v>97.5</v>
      </c>
      <c r="F11" s="35">
        <v>4</v>
      </c>
      <c r="G11" s="9">
        <f t="shared" si="0"/>
        <v>4.7058823529411766</v>
      </c>
      <c r="P11" s="7">
        <v>85</v>
      </c>
      <c r="Q11" s="6">
        <f t="shared" si="1"/>
        <v>3</v>
      </c>
      <c r="R11" s="5">
        <f t="shared" si="2"/>
        <v>33</v>
      </c>
    </row>
    <row r="12" spans="3:19" ht="17.45" customHeight="1" x14ac:dyDescent="0.3">
      <c r="C12" s="29" t="s">
        <v>132</v>
      </c>
      <c r="D12" s="29" t="s">
        <v>133</v>
      </c>
      <c r="E12" s="34">
        <v>97.5</v>
      </c>
      <c r="F12" s="35">
        <v>4</v>
      </c>
      <c r="G12" s="9">
        <f t="shared" si="0"/>
        <v>4.7058823529411766</v>
      </c>
      <c r="P12" s="8">
        <v>82.5</v>
      </c>
      <c r="Q12" s="6">
        <f t="shared" si="1"/>
        <v>2</v>
      </c>
      <c r="R12" s="5">
        <f t="shared" si="2"/>
        <v>35</v>
      </c>
    </row>
    <row r="13" spans="3:19" ht="17.45" customHeight="1" x14ac:dyDescent="0.3">
      <c r="C13" s="29" t="s">
        <v>102</v>
      </c>
      <c r="D13" s="29" t="s">
        <v>123</v>
      </c>
      <c r="E13" s="34">
        <v>97.5</v>
      </c>
      <c r="F13" s="35">
        <v>4</v>
      </c>
      <c r="G13" s="9">
        <f t="shared" si="0"/>
        <v>4.7058823529411766</v>
      </c>
      <c r="P13" s="8">
        <v>80</v>
      </c>
      <c r="Q13" s="6">
        <f t="shared" si="1"/>
        <v>3</v>
      </c>
      <c r="R13" s="5">
        <f t="shared" si="2"/>
        <v>38</v>
      </c>
    </row>
    <row r="14" spans="3:19" ht="17.45" customHeight="1" x14ac:dyDescent="0.3">
      <c r="C14" s="29" t="s">
        <v>124</v>
      </c>
      <c r="D14" s="29" t="s">
        <v>125</v>
      </c>
      <c r="E14" s="34">
        <v>97.5</v>
      </c>
      <c r="F14" s="35">
        <v>4</v>
      </c>
      <c r="G14" s="9">
        <f t="shared" si="0"/>
        <v>4.7058823529411766</v>
      </c>
      <c r="P14" s="7">
        <v>77.5</v>
      </c>
      <c r="Q14" s="6">
        <f t="shared" si="1"/>
        <v>4</v>
      </c>
      <c r="R14" s="5">
        <f t="shared" si="2"/>
        <v>42</v>
      </c>
    </row>
    <row r="15" spans="3:19" ht="17.45" customHeight="1" x14ac:dyDescent="0.3">
      <c r="C15" s="29" t="s">
        <v>167</v>
      </c>
      <c r="D15" s="29" t="s">
        <v>168</v>
      </c>
      <c r="E15" s="34">
        <v>97.5</v>
      </c>
      <c r="F15" s="35">
        <v>4</v>
      </c>
      <c r="G15" s="9">
        <f t="shared" si="0"/>
        <v>4.7058823529411766</v>
      </c>
      <c r="P15" s="8">
        <v>75</v>
      </c>
      <c r="Q15" s="6">
        <f t="shared" si="1"/>
        <v>5</v>
      </c>
      <c r="R15" s="5">
        <f t="shared" si="2"/>
        <v>47</v>
      </c>
    </row>
    <row r="16" spans="3:19" ht="17.45" customHeight="1" x14ac:dyDescent="0.3">
      <c r="C16" s="29" t="s">
        <v>134</v>
      </c>
      <c r="D16" s="29" t="s">
        <v>135</v>
      </c>
      <c r="E16" s="34">
        <v>95</v>
      </c>
      <c r="F16" s="35">
        <v>12</v>
      </c>
      <c r="G16" s="9">
        <f t="shared" si="0"/>
        <v>14.117647058823529</v>
      </c>
      <c r="P16" s="8">
        <v>72.5</v>
      </c>
      <c r="Q16" s="6">
        <f t="shared" si="1"/>
        <v>2</v>
      </c>
      <c r="R16" s="5">
        <f t="shared" si="2"/>
        <v>49</v>
      </c>
    </row>
    <row r="17" spans="3:18" ht="17.45" customHeight="1" x14ac:dyDescent="0.3">
      <c r="C17" s="29" t="s">
        <v>93</v>
      </c>
      <c r="D17" s="29" t="s">
        <v>136</v>
      </c>
      <c r="E17" s="34">
        <v>95</v>
      </c>
      <c r="F17" s="35">
        <v>12</v>
      </c>
      <c r="G17" s="9">
        <f t="shared" si="0"/>
        <v>14.117647058823529</v>
      </c>
      <c r="P17" s="7">
        <v>70</v>
      </c>
      <c r="Q17" s="6">
        <f t="shared" si="1"/>
        <v>2</v>
      </c>
      <c r="R17" s="5">
        <f t="shared" si="2"/>
        <v>51</v>
      </c>
    </row>
    <row r="18" spans="3:18" ht="17.45" customHeight="1" x14ac:dyDescent="0.3">
      <c r="C18" s="29" t="s">
        <v>101</v>
      </c>
      <c r="D18" s="29" t="s">
        <v>166</v>
      </c>
      <c r="E18" s="34">
        <v>95</v>
      </c>
      <c r="F18" s="35">
        <v>12</v>
      </c>
      <c r="G18" s="9">
        <f t="shared" si="0"/>
        <v>14.117647058823529</v>
      </c>
      <c r="P18" s="8">
        <v>67.5</v>
      </c>
      <c r="Q18" s="6">
        <f t="shared" si="1"/>
        <v>0</v>
      </c>
      <c r="R18" s="5">
        <f t="shared" si="2"/>
        <v>51</v>
      </c>
    </row>
    <row r="19" spans="3:18" ht="17.45" customHeight="1" x14ac:dyDescent="0.3">
      <c r="C19" s="29" t="s">
        <v>67</v>
      </c>
      <c r="D19" s="29" t="s">
        <v>138</v>
      </c>
      <c r="E19" s="34">
        <v>95</v>
      </c>
      <c r="F19" s="35">
        <v>12</v>
      </c>
      <c r="G19" s="9">
        <f t="shared" si="0"/>
        <v>14.117647058823529</v>
      </c>
      <c r="P19" s="8">
        <v>65</v>
      </c>
      <c r="Q19" s="6">
        <f t="shared" si="1"/>
        <v>3</v>
      </c>
      <c r="R19" s="5">
        <f t="shared" si="2"/>
        <v>54</v>
      </c>
    </row>
    <row r="20" spans="3:18" x14ac:dyDescent="0.3">
      <c r="C20" s="29" t="s">
        <v>49</v>
      </c>
      <c r="D20" s="29" t="s">
        <v>154</v>
      </c>
      <c r="E20" s="34">
        <v>95</v>
      </c>
      <c r="F20" s="35">
        <v>12</v>
      </c>
      <c r="G20" s="9">
        <f t="shared" si="0"/>
        <v>14.117647058823529</v>
      </c>
      <c r="P20" s="7">
        <v>62.5</v>
      </c>
      <c r="Q20" s="6">
        <f t="shared" si="1"/>
        <v>5</v>
      </c>
      <c r="R20" s="5">
        <f t="shared" si="2"/>
        <v>59</v>
      </c>
    </row>
    <row r="21" spans="3:18" x14ac:dyDescent="0.3">
      <c r="C21" s="29" t="s">
        <v>147</v>
      </c>
      <c r="D21" s="29" t="s">
        <v>148</v>
      </c>
      <c r="E21" s="34">
        <v>95</v>
      </c>
      <c r="F21" s="35">
        <v>12</v>
      </c>
      <c r="G21" s="9">
        <f t="shared" si="0"/>
        <v>14.117647058823529</v>
      </c>
      <c r="P21" s="8">
        <v>60</v>
      </c>
      <c r="Q21" s="6">
        <f t="shared" si="1"/>
        <v>2</v>
      </c>
      <c r="R21" s="5">
        <f t="shared" si="2"/>
        <v>61</v>
      </c>
    </row>
    <row r="22" spans="3:18" x14ac:dyDescent="0.3">
      <c r="C22" s="29" t="s">
        <v>54</v>
      </c>
      <c r="D22" s="29" t="s">
        <v>137</v>
      </c>
      <c r="E22" s="34">
        <v>92.5</v>
      </c>
      <c r="F22" s="35">
        <v>18</v>
      </c>
      <c r="G22" s="9">
        <f t="shared" si="0"/>
        <v>21.176470588235293</v>
      </c>
      <c r="P22" s="8">
        <v>57.5</v>
      </c>
      <c r="Q22" s="6">
        <f t="shared" si="1"/>
        <v>3</v>
      </c>
      <c r="R22" s="5">
        <f t="shared" si="2"/>
        <v>64</v>
      </c>
    </row>
    <row r="23" spans="3:18" x14ac:dyDescent="0.3">
      <c r="C23" s="29" t="s">
        <v>129</v>
      </c>
      <c r="D23" s="29" t="s">
        <v>130</v>
      </c>
      <c r="E23" s="34">
        <v>92.5</v>
      </c>
      <c r="F23" s="35">
        <v>18</v>
      </c>
      <c r="G23" s="9">
        <f t="shared" si="0"/>
        <v>21.176470588235293</v>
      </c>
      <c r="P23" s="7">
        <v>55</v>
      </c>
      <c r="Q23" s="6">
        <f t="shared" si="1"/>
        <v>3</v>
      </c>
      <c r="R23" s="5">
        <f t="shared" si="2"/>
        <v>67</v>
      </c>
    </row>
    <row r="24" spans="3:18" x14ac:dyDescent="0.3">
      <c r="C24" s="29" t="s">
        <v>55</v>
      </c>
      <c r="D24" s="29" t="s">
        <v>161</v>
      </c>
      <c r="E24" s="34">
        <v>90</v>
      </c>
      <c r="F24" s="35">
        <v>20</v>
      </c>
      <c r="G24" s="9">
        <f t="shared" si="0"/>
        <v>23.52941176470588</v>
      </c>
      <c r="P24" s="8">
        <v>52.5</v>
      </c>
      <c r="Q24" s="6">
        <f t="shared" si="1"/>
        <v>1</v>
      </c>
      <c r="R24" s="5">
        <f t="shared" si="2"/>
        <v>68</v>
      </c>
    </row>
    <row r="25" spans="3:18" x14ac:dyDescent="0.3">
      <c r="C25" s="29" t="s">
        <v>103</v>
      </c>
      <c r="D25" s="29" t="s">
        <v>140</v>
      </c>
      <c r="E25" s="34">
        <v>90</v>
      </c>
      <c r="F25" s="35">
        <v>20</v>
      </c>
      <c r="G25" s="9">
        <f t="shared" si="0"/>
        <v>23.52941176470588</v>
      </c>
      <c r="P25" s="8">
        <v>50</v>
      </c>
      <c r="Q25" s="6">
        <f t="shared" si="1"/>
        <v>2</v>
      </c>
      <c r="R25" s="5">
        <f t="shared" si="2"/>
        <v>70</v>
      </c>
    </row>
    <row r="26" spans="3:18" ht="17.45" customHeight="1" x14ac:dyDescent="0.3">
      <c r="C26" s="29" t="s">
        <v>179</v>
      </c>
      <c r="D26" s="29" t="s">
        <v>180</v>
      </c>
      <c r="E26" s="34">
        <v>90</v>
      </c>
      <c r="F26" s="35">
        <v>20</v>
      </c>
      <c r="G26" s="9">
        <f t="shared" si="0"/>
        <v>23.52941176470588</v>
      </c>
      <c r="P26" s="7">
        <v>47.5</v>
      </c>
      <c r="Q26" s="6">
        <f t="shared" si="1"/>
        <v>3</v>
      </c>
      <c r="R26" s="5">
        <f t="shared" si="2"/>
        <v>73</v>
      </c>
    </row>
    <row r="27" spans="3:18" ht="17.45" customHeight="1" x14ac:dyDescent="0.3">
      <c r="C27" s="29" t="s">
        <v>76</v>
      </c>
      <c r="D27" s="29" t="s">
        <v>181</v>
      </c>
      <c r="E27" s="34">
        <v>87.5</v>
      </c>
      <c r="F27" s="35">
        <v>23</v>
      </c>
      <c r="G27" s="9">
        <f t="shared" si="0"/>
        <v>27.058823529411764</v>
      </c>
      <c r="P27" s="8">
        <v>45</v>
      </c>
      <c r="Q27" s="6">
        <f t="shared" si="1"/>
        <v>1</v>
      </c>
      <c r="R27" s="5">
        <f t="shared" si="2"/>
        <v>74</v>
      </c>
    </row>
    <row r="28" spans="3:18" x14ac:dyDescent="0.3">
      <c r="C28" s="29" t="s">
        <v>77</v>
      </c>
      <c r="D28" s="29" t="s">
        <v>128</v>
      </c>
      <c r="E28" s="34">
        <v>87.5</v>
      </c>
      <c r="F28" s="35">
        <v>23</v>
      </c>
      <c r="G28" s="9">
        <f t="shared" si="0"/>
        <v>27.058823529411764</v>
      </c>
      <c r="P28" s="8">
        <v>42.5</v>
      </c>
      <c r="Q28" s="6">
        <f t="shared" si="1"/>
        <v>1</v>
      </c>
      <c r="R28" s="5">
        <f t="shared" si="2"/>
        <v>75</v>
      </c>
    </row>
    <row r="29" spans="3:18" x14ac:dyDescent="0.3">
      <c r="C29" s="29" t="s">
        <v>53</v>
      </c>
      <c r="D29" s="29" t="s">
        <v>145</v>
      </c>
      <c r="E29" s="34">
        <v>87.5</v>
      </c>
      <c r="F29" s="35">
        <v>23</v>
      </c>
      <c r="G29" s="9">
        <f t="shared" si="0"/>
        <v>27.058823529411764</v>
      </c>
      <c r="P29" s="7">
        <v>40</v>
      </c>
      <c r="Q29" s="6">
        <f t="shared" si="1"/>
        <v>0</v>
      </c>
      <c r="R29" s="5">
        <f t="shared" si="2"/>
        <v>75</v>
      </c>
    </row>
    <row r="30" spans="3:18" ht="17.45" customHeight="1" x14ac:dyDescent="0.3">
      <c r="C30" s="29" t="s">
        <v>79</v>
      </c>
      <c r="D30" s="29" t="s">
        <v>150</v>
      </c>
      <c r="E30" s="34">
        <v>87.5</v>
      </c>
      <c r="F30" s="35">
        <v>23</v>
      </c>
      <c r="G30" s="9">
        <f t="shared" si="0"/>
        <v>27.058823529411764</v>
      </c>
      <c r="P30" s="8">
        <v>37.5</v>
      </c>
      <c r="Q30" s="6">
        <f t="shared" si="1"/>
        <v>1</v>
      </c>
      <c r="R30" s="5">
        <f t="shared" si="2"/>
        <v>76</v>
      </c>
    </row>
    <row r="31" spans="3:18" ht="17.45" customHeight="1" x14ac:dyDescent="0.3">
      <c r="C31" s="29" t="s">
        <v>73</v>
      </c>
      <c r="D31" s="29" t="s">
        <v>131</v>
      </c>
      <c r="E31" s="34">
        <v>87.5</v>
      </c>
      <c r="F31" s="35">
        <v>23</v>
      </c>
      <c r="G31" s="9">
        <f t="shared" si="0"/>
        <v>27.058823529411764</v>
      </c>
      <c r="P31" s="8">
        <v>35</v>
      </c>
      <c r="Q31" s="6">
        <f t="shared" si="1"/>
        <v>2</v>
      </c>
      <c r="R31" s="5">
        <f t="shared" si="2"/>
        <v>78</v>
      </c>
    </row>
    <row r="32" spans="3:18" ht="17.45" customHeight="1" x14ac:dyDescent="0.3">
      <c r="C32" s="29" t="s">
        <v>88</v>
      </c>
      <c r="D32" s="29" t="s">
        <v>144</v>
      </c>
      <c r="E32" s="34">
        <v>87.5</v>
      </c>
      <c r="F32" s="35">
        <v>23</v>
      </c>
      <c r="G32" s="9">
        <f t="shared" si="0"/>
        <v>27.058823529411764</v>
      </c>
      <c r="P32" s="7">
        <v>32.5</v>
      </c>
      <c r="Q32" s="6">
        <f t="shared" si="1"/>
        <v>1</v>
      </c>
      <c r="R32" s="5">
        <f t="shared" si="2"/>
        <v>79</v>
      </c>
    </row>
    <row r="33" spans="3:18" ht="17.45" customHeight="1" x14ac:dyDescent="0.3">
      <c r="C33" s="29" t="s">
        <v>96</v>
      </c>
      <c r="D33" s="29" t="s">
        <v>149</v>
      </c>
      <c r="E33" s="34">
        <v>87.5</v>
      </c>
      <c r="F33" s="35">
        <v>23</v>
      </c>
      <c r="G33" s="9">
        <f t="shared" si="0"/>
        <v>27.058823529411764</v>
      </c>
      <c r="P33" s="8">
        <v>30</v>
      </c>
      <c r="Q33" s="6">
        <f t="shared" si="1"/>
        <v>0</v>
      </c>
      <c r="R33" s="5">
        <f t="shared" si="2"/>
        <v>79</v>
      </c>
    </row>
    <row r="34" spans="3:18" ht="17.45" customHeight="1" x14ac:dyDescent="0.3">
      <c r="C34" s="29" t="s">
        <v>151</v>
      </c>
      <c r="D34" s="29" t="s">
        <v>152</v>
      </c>
      <c r="E34" s="34">
        <v>87.5</v>
      </c>
      <c r="F34" s="35">
        <v>23</v>
      </c>
      <c r="G34" s="9">
        <f t="shared" si="0"/>
        <v>27.058823529411764</v>
      </c>
      <c r="P34" s="8">
        <v>27.5</v>
      </c>
      <c r="Q34" s="6">
        <f t="shared" si="1"/>
        <v>1</v>
      </c>
      <c r="R34" s="5">
        <f t="shared" si="2"/>
        <v>80</v>
      </c>
    </row>
    <row r="35" spans="3:18" x14ac:dyDescent="0.3">
      <c r="C35" s="29" t="s">
        <v>50</v>
      </c>
      <c r="D35" s="29" t="s">
        <v>156</v>
      </c>
      <c r="E35" s="34">
        <v>85</v>
      </c>
      <c r="F35" s="35">
        <v>31</v>
      </c>
      <c r="G35" s="9">
        <f t="shared" si="0"/>
        <v>36.470588235294116</v>
      </c>
      <c r="P35" s="7">
        <v>25</v>
      </c>
      <c r="Q35" s="6">
        <f t="shared" si="1"/>
        <v>1</v>
      </c>
      <c r="R35" s="5">
        <f t="shared" si="2"/>
        <v>81</v>
      </c>
    </row>
    <row r="36" spans="3:18" x14ac:dyDescent="0.3">
      <c r="C36" s="29" t="s">
        <v>43</v>
      </c>
      <c r="D36" s="29" t="s">
        <v>163</v>
      </c>
      <c r="E36" s="34">
        <v>85</v>
      </c>
      <c r="F36" s="35">
        <v>31</v>
      </c>
      <c r="G36" s="9">
        <f t="shared" si="0"/>
        <v>36.470588235294116</v>
      </c>
      <c r="P36" s="8">
        <v>22.5</v>
      </c>
      <c r="Q36" s="6">
        <f t="shared" si="1"/>
        <v>1</v>
      </c>
      <c r="R36" s="5">
        <f t="shared" si="2"/>
        <v>82</v>
      </c>
    </row>
    <row r="37" spans="3:18" x14ac:dyDescent="0.3">
      <c r="C37" s="29" t="s">
        <v>104</v>
      </c>
      <c r="D37" s="29" t="s">
        <v>153</v>
      </c>
      <c r="E37" s="34">
        <v>85</v>
      </c>
      <c r="F37" s="35">
        <v>31</v>
      </c>
      <c r="G37" s="9">
        <f t="shared" si="0"/>
        <v>36.470588235294116</v>
      </c>
      <c r="P37" s="8">
        <v>20</v>
      </c>
      <c r="Q37" s="6">
        <f t="shared" si="1"/>
        <v>2</v>
      </c>
      <c r="R37" s="5">
        <f t="shared" si="2"/>
        <v>84</v>
      </c>
    </row>
    <row r="38" spans="3:18" x14ac:dyDescent="0.3">
      <c r="C38" s="29" t="s">
        <v>186</v>
      </c>
      <c r="D38" s="29" t="s">
        <v>187</v>
      </c>
      <c r="E38" s="34">
        <v>82.5</v>
      </c>
      <c r="F38" s="35">
        <v>34</v>
      </c>
      <c r="G38" s="9">
        <f t="shared" si="0"/>
        <v>40</v>
      </c>
      <c r="P38" s="7">
        <v>17.5</v>
      </c>
      <c r="Q38" s="6">
        <f t="shared" si="1"/>
        <v>0</v>
      </c>
      <c r="R38" s="5">
        <f t="shared" si="2"/>
        <v>84</v>
      </c>
    </row>
    <row r="39" spans="3:18" ht="17.45" customHeight="1" x14ac:dyDescent="0.3">
      <c r="C39" s="29" t="s">
        <v>157</v>
      </c>
      <c r="D39" s="29" t="s">
        <v>158</v>
      </c>
      <c r="E39" s="34">
        <v>82.5</v>
      </c>
      <c r="F39" s="35">
        <v>34</v>
      </c>
      <c r="G39" s="9">
        <f t="shared" si="0"/>
        <v>40</v>
      </c>
      <c r="P39" s="8">
        <v>15</v>
      </c>
      <c r="Q39" s="6">
        <f t="shared" si="1"/>
        <v>0</v>
      </c>
      <c r="R39" s="5">
        <f t="shared" si="2"/>
        <v>84</v>
      </c>
    </row>
    <row r="40" spans="3:18" ht="17.45" customHeight="1" x14ac:dyDescent="0.3">
      <c r="C40" s="29" t="s">
        <v>46</v>
      </c>
      <c r="D40" s="29" t="s">
        <v>191</v>
      </c>
      <c r="E40" s="34">
        <v>80</v>
      </c>
      <c r="F40" s="35">
        <v>36</v>
      </c>
      <c r="G40" s="9">
        <f t="shared" si="0"/>
        <v>42.352941176470587</v>
      </c>
      <c r="P40" s="8">
        <v>12.5</v>
      </c>
      <c r="Q40" s="6">
        <f t="shared" si="1"/>
        <v>0</v>
      </c>
      <c r="R40" s="5">
        <f t="shared" si="2"/>
        <v>84</v>
      </c>
    </row>
    <row r="41" spans="3:18" ht="17.45" customHeight="1" x14ac:dyDescent="0.3">
      <c r="C41" s="29" t="s">
        <v>47</v>
      </c>
      <c r="D41" s="29" t="s">
        <v>188</v>
      </c>
      <c r="E41" s="34">
        <v>80</v>
      </c>
      <c r="F41" s="35">
        <v>36</v>
      </c>
      <c r="G41" s="9">
        <f t="shared" si="0"/>
        <v>42.352941176470587</v>
      </c>
      <c r="P41" s="7">
        <v>10</v>
      </c>
      <c r="Q41" s="6">
        <f t="shared" si="1"/>
        <v>0</v>
      </c>
      <c r="R41" s="5">
        <f t="shared" si="2"/>
        <v>84</v>
      </c>
    </row>
    <row r="42" spans="3:18" ht="17.45" customHeight="1" x14ac:dyDescent="0.3">
      <c r="C42" s="29" t="s">
        <v>51</v>
      </c>
      <c r="D42" s="29" t="s">
        <v>155</v>
      </c>
      <c r="E42" s="34">
        <v>80</v>
      </c>
      <c r="F42" s="35">
        <v>36</v>
      </c>
      <c r="G42" s="9">
        <f t="shared" si="0"/>
        <v>42.352941176470587</v>
      </c>
      <c r="P42" s="8">
        <v>7.5</v>
      </c>
      <c r="Q42" s="6">
        <f t="shared" si="1"/>
        <v>0</v>
      </c>
      <c r="R42" s="5">
        <f t="shared" si="2"/>
        <v>84</v>
      </c>
    </row>
    <row r="43" spans="3:18" x14ac:dyDescent="0.3">
      <c r="C43" s="29" t="s">
        <v>65</v>
      </c>
      <c r="D43" s="29" t="s">
        <v>159</v>
      </c>
      <c r="E43" s="34">
        <v>77.5</v>
      </c>
      <c r="F43" s="35">
        <v>39</v>
      </c>
      <c r="G43" s="9">
        <f t="shared" si="0"/>
        <v>45.882352941176471</v>
      </c>
      <c r="P43" s="8">
        <v>5</v>
      </c>
      <c r="Q43" s="6">
        <f t="shared" si="1"/>
        <v>0</v>
      </c>
      <c r="R43" s="5">
        <f t="shared" si="2"/>
        <v>84</v>
      </c>
    </row>
    <row r="44" spans="3:18" x14ac:dyDescent="0.3">
      <c r="C44" s="29" t="s">
        <v>115</v>
      </c>
      <c r="D44" s="29" t="s">
        <v>146</v>
      </c>
      <c r="E44" s="34">
        <v>77.5</v>
      </c>
      <c r="F44" s="35">
        <v>39</v>
      </c>
      <c r="G44" s="9">
        <f t="shared" si="0"/>
        <v>45.882352941176471</v>
      </c>
      <c r="P44" s="7">
        <v>2.5</v>
      </c>
      <c r="Q44" s="6">
        <f t="shared" si="1"/>
        <v>0</v>
      </c>
      <c r="R44" s="5">
        <f t="shared" si="2"/>
        <v>84</v>
      </c>
    </row>
    <row r="45" spans="3:18" x14ac:dyDescent="0.3">
      <c r="C45" s="29" t="s">
        <v>91</v>
      </c>
      <c r="D45" s="29" t="s">
        <v>232</v>
      </c>
      <c r="E45" s="34">
        <v>77.5</v>
      </c>
      <c r="F45" s="35">
        <v>39</v>
      </c>
      <c r="G45" s="9">
        <f t="shared" si="0"/>
        <v>45.882352941176471</v>
      </c>
      <c r="P45" s="8">
        <v>0</v>
      </c>
      <c r="Q45" s="6">
        <f t="shared" si="1"/>
        <v>37</v>
      </c>
      <c r="R45" s="5">
        <f t="shared" si="2"/>
        <v>121</v>
      </c>
    </row>
    <row r="46" spans="3:18" x14ac:dyDescent="0.3">
      <c r="C46" s="29" t="s">
        <v>295</v>
      </c>
      <c r="D46" s="29" t="s">
        <v>160</v>
      </c>
      <c r="E46" s="34">
        <v>77.5</v>
      </c>
      <c r="F46" s="35">
        <v>39</v>
      </c>
      <c r="G46" s="9">
        <f t="shared" si="0"/>
        <v>45.882352941176471</v>
      </c>
    </row>
    <row r="47" spans="3:18" ht="17.45" customHeight="1" x14ac:dyDescent="0.3">
      <c r="C47" s="29" t="s">
        <v>62</v>
      </c>
      <c r="D47" s="29" t="s">
        <v>173</v>
      </c>
      <c r="E47" s="34">
        <v>75</v>
      </c>
      <c r="F47" s="35">
        <v>43</v>
      </c>
      <c r="G47" s="9">
        <f t="shared" si="0"/>
        <v>50.588235294117645</v>
      </c>
      <c r="P47" s="3" t="s">
        <v>4</v>
      </c>
      <c r="Q47" s="16">
        <v>127</v>
      </c>
      <c r="R47" s="1" t="s">
        <v>3</v>
      </c>
    </row>
    <row r="48" spans="3:18" ht="17.45" customHeight="1" x14ac:dyDescent="0.3">
      <c r="C48" s="29" t="s">
        <v>52</v>
      </c>
      <c r="D48" s="29" t="s">
        <v>162</v>
      </c>
      <c r="E48" s="34">
        <v>75</v>
      </c>
      <c r="F48" s="35">
        <v>43</v>
      </c>
      <c r="G48" s="9">
        <f t="shared" si="0"/>
        <v>50.588235294117645</v>
      </c>
      <c r="P48" s="3" t="s">
        <v>2</v>
      </c>
      <c r="Q48" s="20">
        <f>AVERAGE(E5:E88)</f>
        <v>71.875</v>
      </c>
      <c r="R48" s="1" t="s">
        <v>0</v>
      </c>
    </row>
    <row r="49" spans="3:18" ht="17.45" customHeight="1" x14ac:dyDescent="0.3">
      <c r="C49" s="29" t="s">
        <v>182</v>
      </c>
      <c r="D49" s="29" t="s">
        <v>183</v>
      </c>
      <c r="E49" s="34">
        <v>75</v>
      </c>
      <c r="F49" s="35">
        <v>43</v>
      </c>
      <c r="G49" s="9">
        <f t="shared" si="0"/>
        <v>50.588235294117645</v>
      </c>
      <c r="P49" s="3" t="s">
        <v>1</v>
      </c>
      <c r="Q49" s="31">
        <v>100</v>
      </c>
      <c r="R49" s="1" t="s">
        <v>0</v>
      </c>
    </row>
    <row r="50" spans="3:18" x14ac:dyDescent="0.3">
      <c r="C50" s="29" t="s">
        <v>169</v>
      </c>
      <c r="D50" s="29" t="s">
        <v>170</v>
      </c>
      <c r="E50" s="34">
        <v>75</v>
      </c>
      <c r="F50" s="35">
        <v>43</v>
      </c>
      <c r="G50" s="9">
        <f t="shared" si="0"/>
        <v>50.588235294117645</v>
      </c>
    </row>
    <row r="51" spans="3:18" ht="17.45" customHeight="1" x14ac:dyDescent="0.3">
      <c r="C51" s="29" t="s">
        <v>98</v>
      </c>
      <c r="D51" s="29" t="s">
        <v>165</v>
      </c>
      <c r="E51" s="34">
        <v>75</v>
      </c>
      <c r="F51" s="35">
        <v>43</v>
      </c>
      <c r="G51" s="9">
        <f t="shared" si="0"/>
        <v>50.588235294117645</v>
      </c>
    </row>
    <row r="52" spans="3:18" ht="17.45" customHeight="1" x14ac:dyDescent="0.3">
      <c r="C52" s="29" t="s">
        <v>108</v>
      </c>
      <c r="D52" s="29" t="s">
        <v>178</v>
      </c>
      <c r="E52" s="34">
        <v>72.5</v>
      </c>
      <c r="F52" s="35">
        <v>48</v>
      </c>
      <c r="G52" s="9">
        <f t="shared" si="0"/>
        <v>56.470588235294116</v>
      </c>
    </row>
    <row r="53" spans="3:18" ht="17.45" customHeight="1" x14ac:dyDescent="0.3">
      <c r="C53" s="29" t="s">
        <v>106</v>
      </c>
      <c r="D53" s="29" t="s">
        <v>196</v>
      </c>
      <c r="E53" s="34">
        <v>72.5</v>
      </c>
      <c r="F53" s="35">
        <v>48</v>
      </c>
      <c r="G53" s="9">
        <f t="shared" si="0"/>
        <v>56.470588235294116</v>
      </c>
    </row>
    <row r="54" spans="3:18" x14ac:dyDescent="0.3">
      <c r="C54" s="29" t="s">
        <v>194</v>
      </c>
      <c r="D54" s="29" t="s">
        <v>195</v>
      </c>
      <c r="E54" s="34">
        <v>70</v>
      </c>
      <c r="F54" s="35">
        <v>50</v>
      </c>
      <c r="G54" s="9">
        <f t="shared" si="0"/>
        <v>58.82352941176471</v>
      </c>
    </row>
    <row r="55" spans="3:18" x14ac:dyDescent="0.3">
      <c r="C55" s="29" t="s">
        <v>61</v>
      </c>
      <c r="D55" s="29" t="s">
        <v>172</v>
      </c>
      <c r="E55" s="34">
        <v>70</v>
      </c>
      <c r="F55" s="35">
        <v>50</v>
      </c>
      <c r="G55" s="9">
        <f t="shared" si="0"/>
        <v>58.82352941176471</v>
      </c>
    </row>
    <row r="56" spans="3:18" x14ac:dyDescent="0.3">
      <c r="C56" s="29" t="s">
        <v>184</v>
      </c>
      <c r="D56" s="29" t="s">
        <v>185</v>
      </c>
      <c r="E56" s="34">
        <v>65</v>
      </c>
      <c r="F56" s="35">
        <v>52</v>
      </c>
      <c r="G56" s="9">
        <f t="shared" si="0"/>
        <v>61.176470588235297</v>
      </c>
    </row>
    <row r="57" spans="3:18" ht="17.45" customHeight="1" x14ac:dyDescent="0.3">
      <c r="C57" s="29" t="s">
        <v>206</v>
      </c>
      <c r="D57" s="29" t="s">
        <v>207</v>
      </c>
      <c r="E57" s="34">
        <v>65</v>
      </c>
      <c r="F57" s="35">
        <v>52</v>
      </c>
      <c r="G57" s="9">
        <f t="shared" si="0"/>
        <v>61.176470588235297</v>
      </c>
    </row>
    <row r="58" spans="3:18" ht="17.45" customHeight="1" x14ac:dyDescent="0.3">
      <c r="C58" s="29" t="s">
        <v>192</v>
      </c>
      <c r="D58" s="29" t="s">
        <v>193</v>
      </c>
      <c r="E58" s="34">
        <v>65</v>
      </c>
      <c r="F58" s="35">
        <v>52</v>
      </c>
      <c r="G58" s="9">
        <f t="shared" si="0"/>
        <v>61.176470588235297</v>
      </c>
    </row>
    <row r="59" spans="3:18" ht="17.45" customHeight="1" x14ac:dyDescent="0.3">
      <c r="C59" s="29" t="s">
        <v>42</v>
      </c>
      <c r="D59" s="29" t="s">
        <v>171</v>
      </c>
      <c r="E59" s="34">
        <v>62.5</v>
      </c>
      <c r="F59" s="35">
        <v>55</v>
      </c>
      <c r="G59" s="9">
        <f t="shared" si="0"/>
        <v>64.705882352941174</v>
      </c>
    </row>
    <row r="60" spans="3:18" ht="17.45" customHeight="1" x14ac:dyDescent="0.3">
      <c r="C60" s="29" t="s">
        <v>221</v>
      </c>
      <c r="D60" s="29" t="s">
        <v>222</v>
      </c>
      <c r="E60" s="34">
        <v>62.5</v>
      </c>
      <c r="F60" s="35">
        <v>55</v>
      </c>
      <c r="G60" s="9">
        <f t="shared" si="0"/>
        <v>64.705882352941174</v>
      </c>
    </row>
    <row r="61" spans="3:18" ht="17.45" customHeight="1" x14ac:dyDescent="0.3">
      <c r="C61" s="29" t="s">
        <v>97</v>
      </c>
      <c r="D61" s="29" t="s">
        <v>201</v>
      </c>
      <c r="E61" s="34">
        <v>62.5</v>
      </c>
      <c r="F61" s="35">
        <v>55</v>
      </c>
      <c r="G61" s="9">
        <f t="shared" si="0"/>
        <v>64.705882352941174</v>
      </c>
    </row>
    <row r="62" spans="3:18" ht="17.45" customHeight="1" x14ac:dyDescent="0.3">
      <c r="C62" s="29" t="s">
        <v>105</v>
      </c>
      <c r="D62" s="29" t="s">
        <v>219</v>
      </c>
      <c r="E62" s="34">
        <v>62.5</v>
      </c>
      <c r="F62" s="35">
        <v>55</v>
      </c>
      <c r="G62" s="9">
        <f t="shared" si="0"/>
        <v>64.705882352941174</v>
      </c>
    </row>
    <row r="63" spans="3:18" ht="17.45" customHeight="1" x14ac:dyDescent="0.3">
      <c r="C63" s="29" t="s">
        <v>296</v>
      </c>
      <c r="D63" s="29" t="s">
        <v>164</v>
      </c>
      <c r="E63" s="34">
        <v>62.5</v>
      </c>
      <c r="F63" s="35">
        <v>55</v>
      </c>
      <c r="G63" s="9">
        <f t="shared" si="0"/>
        <v>64.705882352941174</v>
      </c>
    </row>
    <row r="64" spans="3:18" ht="17.45" customHeight="1" x14ac:dyDescent="0.3">
      <c r="C64" s="29" t="s">
        <v>189</v>
      </c>
      <c r="D64" s="29" t="s">
        <v>190</v>
      </c>
      <c r="E64" s="34">
        <v>60</v>
      </c>
      <c r="F64" s="35">
        <v>60</v>
      </c>
      <c r="G64" s="9">
        <f t="shared" si="0"/>
        <v>70.588235294117652</v>
      </c>
    </row>
    <row r="65" spans="3:7" ht="17.45" customHeight="1" x14ac:dyDescent="0.3">
      <c r="C65" s="29" t="s">
        <v>214</v>
      </c>
      <c r="D65" s="29" t="s">
        <v>215</v>
      </c>
      <c r="E65" s="34">
        <v>60</v>
      </c>
      <c r="F65" s="35">
        <v>60</v>
      </c>
      <c r="G65" s="9">
        <f t="shared" si="0"/>
        <v>70.588235294117652</v>
      </c>
    </row>
    <row r="66" spans="3:7" ht="17.45" customHeight="1" x14ac:dyDescent="0.3">
      <c r="C66" s="29" t="s">
        <v>84</v>
      </c>
      <c r="D66" s="29" t="s">
        <v>202</v>
      </c>
      <c r="E66" s="34">
        <v>57.5</v>
      </c>
      <c r="F66" s="35">
        <v>62</v>
      </c>
      <c r="G66" s="9">
        <f t="shared" si="0"/>
        <v>72.941176470588232</v>
      </c>
    </row>
    <row r="67" spans="3:7" ht="17.45" customHeight="1" x14ac:dyDescent="0.3">
      <c r="C67" s="29" t="s">
        <v>212</v>
      </c>
      <c r="D67" s="29" t="s">
        <v>213</v>
      </c>
      <c r="E67" s="34">
        <v>57.5</v>
      </c>
      <c r="F67" s="35">
        <v>62</v>
      </c>
      <c r="G67" s="9">
        <f t="shared" si="0"/>
        <v>72.941176470588232</v>
      </c>
    </row>
    <row r="68" spans="3:7" ht="17.45" customHeight="1" x14ac:dyDescent="0.3">
      <c r="C68" s="29" t="s">
        <v>297</v>
      </c>
      <c r="D68" s="29" t="s">
        <v>175</v>
      </c>
      <c r="E68" s="34">
        <v>57.5</v>
      </c>
      <c r="F68" s="35">
        <v>62</v>
      </c>
      <c r="G68" s="9">
        <f t="shared" si="0"/>
        <v>72.941176470588232</v>
      </c>
    </row>
    <row r="69" spans="3:7" ht="17.45" customHeight="1" x14ac:dyDescent="0.3">
      <c r="C69" s="29" t="s">
        <v>63</v>
      </c>
      <c r="D69" s="29" t="s">
        <v>223</v>
      </c>
      <c r="E69" s="34">
        <v>55</v>
      </c>
      <c r="F69" s="35">
        <v>65</v>
      </c>
      <c r="G69" s="9">
        <f t="shared" si="0"/>
        <v>76.470588235294116</v>
      </c>
    </row>
    <row r="70" spans="3:7" ht="17.45" customHeight="1" x14ac:dyDescent="0.3">
      <c r="C70" s="29" t="s">
        <v>208</v>
      </c>
      <c r="D70" s="29" t="s">
        <v>209</v>
      </c>
      <c r="E70" s="34">
        <v>55</v>
      </c>
      <c r="F70" s="35">
        <v>65</v>
      </c>
      <c r="G70" s="9">
        <f t="shared" ref="G70:G88" si="3">F70/85*100</f>
        <v>76.470588235294116</v>
      </c>
    </row>
    <row r="71" spans="3:7" ht="17.45" customHeight="1" x14ac:dyDescent="0.3">
      <c r="C71" s="29" t="s">
        <v>176</v>
      </c>
      <c r="D71" s="29" t="s">
        <v>177</v>
      </c>
      <c r="E71" s="34">
        <v>55</v>
      </c>
      <c r="F71" s="35">
        <v>65</v>
      </c>
      <c r="G71" s="9">
        <f t="shared" si="3"/>
        <v>76.470588235294116</v>
      </c>
    </row>
    <row r="72" spans="3:7" ht="17.45" customHeight="1" x14ac:dyDescent="0.3">
      <c r="C72" s="29" t="s">
        <v>107</v>
      </c>
      <c r="D72" s="29" t="s">
        <v>174</v>
      </c>
      <c r="E72" s="34">
        <v>52.5</v>
      </c>
      <c r="F72" s="35">
        <v>68</v>
      </c>
      <c r="G72" s="9">
        <f t="shared" si="3"/>
        <v>80</v>
      </c>
    </row>
    <row r="73" spans="3:7" ht="17.45" customHeight="1" x14ac:dyDescent="0.3">
      <c r="C73" s="29" t="s">
        <v>225</v>
      </c>
      <c r="D73" s="29" t="s">
        <v>226</v>
      </c>
      <c r="E73" s="34">
        <v>50</v>
      </c>
      <c r="F73" s="35">
        <v>69</v>
      </c>
      <c r="G73" s="9">
        <f t="shared" si="3"/>
        <v>81.17647058823529</v>
      </c>
    </row>
    <row r="74" spans="3:7" ht="17.45" customHeight="1" x14ac:dyDescent="0.3">
      <c r="C74" s="29" t="s">
        <v>197</v>
      </c>
      <c r="D74" s="29" t="s">
        <v>198</v>
      </c>
      <c r="E74" s="34">
        <v>50</v>
      </c>
      <c r="F74" s="35">
        <v>69</v>
      </c>
      <c r="G74" s="9">
        <f t="shared" si="3"/>
        <v>81.17647058823529</v>
      </c>
    </row>
    <row r="75" spans="3:7" ht="17.45" customHeight="1" x14ac:dyDescent="0.3">
      <c r="C75" s="29" t="s">
        <v>86</v>
      </c>
      <c r="D75" s="29" t="s">
        <v>220</v>
      </c>
      <c r="E75" s="34">
        <v>47.5</v>
      </c>
      <c r="F75" s="35">
        <v>71</v>
      </c>
      <c r="G75" s="9">
        <f t="shared" si="3"/>
        <v>83.529411764705884</v>
      </c>
    </row>
    <row r="76" spans="3:7" ht="17.45" customHeight="1" x14ac:dyDescent="0.3">
      <c r="C76" s="29" t="s">
        <v>199</v>
      </c>
      <c r="D76" s="29" t="s">
        <v>200</v>
      </c>
      <c r="E76" s="34">
        <v>47.5</v>
      </c>
      <c r="F76" s="35">
        <v>71</v>
      </c>
      <c r="G76" s="9">
        <f t="shared" si="3"/>
        <v>83.529411764705884</v>
      </c>
    </row>
    <row r="77" spans="3:7" ht="17.45" customHeight="1" x14ac:dyDescent="0.3">
      <c r="C77" s="29" t="s">
        <v>204</v>
      </c>
      <c r="D77" s="29" t="s">
        <v>205</v>
      </c>
      <c r="E77" s="34">
        <v>47.5</v>
      </c>
      <c r="F77" s="35">
        <v>71</v>
      </c>
      <c r="G77" s="9">
        <f t="shared" si="3"/>
        <v>83.529411764705884</v>
      </c>
    </row>
    <row r="78" spans="3:7" ht="17.45" customHeight="1" x14ac:dyDescent="0.3">
      <c r="C78" s="29" t="s">
        <v>110</v>
      </c>
      <c r="D78" s="29" t="s">
        <v>229</v>
      </c>
      <c r="E78" s="34">
        <v>45</v>
      </c>
      <c r="F78" s="35">
        <v>74</v>
      </c>
      <c r="G78" s="9">
        <f t="shared" si="3"/>
        <v>87.058823529411768</v>
      </c>
    </row>
    <row r="79" spans="3:7" ht="17.45" customHeight="1" x14ac:dyDescent="0.3">
      <c r="C79" s="29" t="s">
        <v>210</v>
      </c>
      <c r="D79" s="29" t="s">
        <v>211</v>
      </c>
      <c r="E79" s="34">
        <v>42.5</v>
      </c>
      <c r="F79" s="35">
        <v>75</v>
      </c>
      <c r="G79" s="9">
        <f t="shared" si="3"/>
        <v>88.235294117647058</v>
      </c>
    </row>
    <row r="80" spans="3:7" x14ac:dyDescent="0.3">
      <c r="C80" s="29" t="s">
        <v>111</v>
      </c>
      <c r="D80" s="29" t="s">
        <v>224</v>
      </c>
      <c r="E80" s="34">
        <v>37.5</v>
      </c>
      <c r="F80" s="35">
        <v>76</v>
      </c>
      <c r="G80" s="9">
        <f t="shared" si="3"/>
        <v>89.411764705882362</v>
      </c>
    </row>
    <row r="81" spans="3:7" x14ac:dyDescent="0.3">
      <c r="C81" s="29" t="s">
        <v>60</v>
      </c>
      <c r="D81" s="29" t="s">
        <v>218</v>
      </c>
      <c r="E81" s="34">
        <v>35</v>
      </c>
      <c r="F81" s="35">
        <v>77</v>
      </c>
      <c r="G81" s="9">
        <f t="shared" si="3"/>
        <v>90.588235294117652</v>
      </c>
    </row>
    <row r="82" spans="3:7" x14ac:dyDescent="0.3">
      <c r="C82" s="29" t="s">
        <v>216</v>
      </c>
      <c r="D82" s="29" t="s">
        <v>217</v>
      </c>
      <c r="E82" s="34">
        <v>35</v>
      </c>
      <c r="F82" s="35">
        <v>77</v>
      </c>
      <c r="G82" s="9">
        <f t="shared" si="3"/>
        <v>90.588235294117652</v>
      </c>
    </row>
    <row r="83" spans="3:7" x14ac:dyDescent="0.3">
      <c r="C83" s="29" t="s">
        <v>230</v>
      </c>
      <c r="D83" s="29" t="s">
        <v>231</v>
      </c>
      <c r="E83" s="34">
        <v>32.5</v>
      </c>
      <c r="F83" s="35">
        <v>79</v>
      </c>
      <c r="G83" s="9">
        <f t="shared" si="3"/>
        <v>92.941176470588232</v>
      </c>
    </row>
    <row r="84" spans="3:7" x14ac:dyDescent="0.3">
      <c r="C84" s="29" t="s">
        <v>113</v>
      </c>
      <c r="D84" s="29" t="s">
        <v>238</v>
      </c>
      <c r="E84" s="34">
        <v>27.5</v>
      </c>
      <c r="F84" s="35">
        <v>80</v>
      </c>
      <c r="G84" s="9">
        <f t="shared" si="3"/>
        <v>94.117647058823522</v>
      </c>
    </row>
    <row r="85" spans="3:7" x14ac:dyDescent="0.3">
      <c r="C85" s="29" t="s">
        <v>236</v>
      </c>
      <c r="D85" s="29" t="s">
        <v>237</v>
      </c>
      <c r="E85" s="34">
        <v>25</v>
      </c>
      <c r="F85" s="35">
        <v>81</v>
      </c>
      <c r="G85" s="9">
        <f t="shared" si="3"/>
        <v>95.294117647058812</v>
      </c>
    </row>
    <row r="86" spans="3:7" x14ac:dyDescent="0.3">
      <c r="C86" s="29" t="s">
        <v>227</v>
      </c>
      <c r="D86" s="29" t="s">
        <v>228</v>
      </c>
      <c r="E86" s="34">
        <v>22.5</v>
      </c>
      <c r="F86" s="35">
        <v>82</v>
      </c>
      <c r="G86" s="9">
        <f t="shared" si="3"/>
        <v>96.470588235294116</v>
      </c>
    </row>
    <row r="87" spans="3:7" x14ac:dyDescent="0.3">
      <c r="C87" s="29" t="s">
        <v>109</v>
      </c>
      <c r="D87" s="29" t="s">
        <v>234</v>
      </c>
      <c r="E87" s="34">
        <v>20</v>
      </c>
      <c r="F87" s="35">
        <v>83</v>
      </c>
      <c r="G87" s="9">
        <f t="shared" si="3"/>
        <v>97.647058823529406</v>
      </c>
    </row>
    <row r="88" spans="3:7" x14ac:dyDescent="0.3">
      <c r="C88" s="29" t="s">
        <v>242</v>
      </c>
      <c r="D88" s="29" t="s">
        <v>243</v>
      </c>
      <c r="E88" s="34">
        <v>20</v>
      </c>
      <c r="F88" s="35">
        <v>83</v>
      </c>
      <c r="G88" s="9">
        <f t="shared" si="3"/>
        <v>97.647058823529406</v>
      </c>
    </row>
    <row r="89" spans="3:7" x14ac:dyDescent="0.3">
      <c r="C89" s="29" t="s">
        <v>56</v>
      </c>
      <c r="D89" s="29" t="s">
        <v>233</v>
      </c>
      <c r="E89" s="34">
        <v>0</v>
      </c>
      <c r="F89" s="35">
        <v>127</v>
      </c>
      <c r="G89" s="9">
        <f>F89/127*100</f>
        <v>100</v>
      </c>
    </row>
    <row r="90" spans="3:7" x14ac:dyDescent="0.3">
      <c r="C90" s="29" t="s">
        <v>85</v>
      </c>
      <c r="D90" s="29" t="s">
        <v>244</v>
      </c>
      <c r="E90" s="34">
        <v>0</v>
      </c>
      <c r="F90" s="35">
        <v>127</v>
      </c>
      <c r="G90" s="9">
        <f>F90/127*100</f>
        <v>100</v>
      </c>
    </row>
    <row r="91" spans="3:7" x14ac:dyDescent="0.3">
      <c r="C91" s="29" t="s">
        <v>245</v>
      </c>
      <c r="D91" s="29" t="s">
        <v>246</v>
      </c>
      <c r="E91" s="34">
        <v>0</v>
      </c>
      <c r="F91" s="35">
        <v>127</v>
      </c>
      <c r="G91" s="9">
        <f t="shared" ref="G91:G131" si="4">F91/127*100</f>
        <v>100</v>
      </c>
    </row>
    <row r="92" spans="3:7" x14ac:dyDescent="0.3">
      <c r="C92" s="29" t="s">
        <v>71</v>
      </c>
      <c r="D92" s="29" t="s">
        <v>247</v>
      </c>
      <c r="E92" s="34">
        <v>0</v>
      </c>
      <c r="F92" s="35">
        <v>127</v>
      </c>
      <c r="G92" s="9">
        <f t="shared" si="4"/>
        <v>100</v>
      </c>
    </row>
    <row r="93" spans="3:7" x14ac:dyDescent="0.3">
      <c r="C93" s="29" t="s">
        <v>69</v>
      </c>
      <c r="D93" s="29" t="s">
        <v>248</v>
      </c>
      <c r="E93" s="34">
        <v>0</v>
      </c>
      <c r="F93" s="35">
        <v>127</v>
      </c>
      <c r="G93" s="9">
        <f t="shared" si="4"/>
        <v>100</v>
      </c>
    </row>
    <row r="94" spans="3:7" x14ac:dyDescent="0.3">
      <c r="C94" s="29" t="s">
        <v>116</v>
      </c>
      <c r="D94" s="29" t="s">
        <v>249</v>
      </c>
      <c r="E94" s="34">
        <v>0</v>
      </c>
      <c r="F94" s="35">
        <v>127</v>
      </c>
      <c r="G94" s="9">
        <f t="shared" si="4"/>
        <v>100</v>
      </c>
    </row>
    <row r="95" spans="3:7" x14ac:dyDescent="0.3">
      <c r="C95" s="29" t="s">
        <v>250</v>
      </c>
      <c r="D95" s="29" t="s">
        <v>251</v>
      </c>
      <c r="E95" s="34">
        <v>0</v>
      </c>
      <c r="F95" s="35">
        <v>127</v>
      </c>
      <c r="G95" s="9">
        <f t="shared" si="4"/>
        <v>100</v>
      </c>
    </row>
    <row r="96" spans="3:7" x14ac:dyDescent="0.3">
      <c r="C96" s="29" t="s">
        <v>59</v>
      </c>
      <c r="D96" s="29" t="s">
        <v>252</v>
      </c>
      <c r="E96" s="34">
        <v>0</v>
      </c>
      <c r="F96" s="35">
        <v>127</v>
      </c>
      <c r="G96" s="9">
        <f t="shared" si="4"/>
        <v>100</v>
      </c>
    </row>
    <row r="97" spans="3:7" x14ac:dyDescent="0.3">
      <c r="C97" s="29" t="s">
        <v>75</v>
      </c>
      <c r="D97" s="29" t="s">
        <v>239</v>
      </c>
      <c r="E97" s="34">
        <v>0</v>
      </c>
      <c r="F97" s="35">
        <v>127</v>
      </c>
      <c r="G97" s="9">
        <f t="shared" si="4"/>
        <v>100</v>
      </c>
    </row>
    <row r="98" spans="3:7" x14ac:dyDescent="0.3">
      <c r="C98" s="29" t="s">
        <v>253</v>
      </c>
      <c r="D98" s="29" t="s">
        <v>254</v>
      </c>
      <c r="E98" s="34">
        <v>0</v>
      </c>
      <c r="F98" s="35">
        <v>127</v>
      </c>
      <c r="G98" s="9">
        <f t="shared" si="4"/>
        <v>100</v>
      </c>
    </row>
    <row r="99" spans="3:7" x14ac:dyDescent="0.3">
      <c r="C99" s="29" t="s">
        <v>74</v>
      </c>
      <c r="D99" s="29" t="s">
        <v>255</v>
      </c>
      <c r="E99" s="34">
        <v>0</v>
      </c>
      <c r="F99" s="35">
        <v>127</v>
      </c>
      <c r="G99" s="9">
        <f t="shared" si="4"/>
        <v>100</v>
      </c>
    </row>
    <row r="100" spans="3:7" x14ac:dyDescent="0.3">
      <c r="C100" s="29" t="s">
        <v>80</v>
      </c>
      <c r="D100" s="29" t="s">
        <v>256</v>
      </c>
      <c r="E100" s="34">
        <v>0</v>
      </c>
      <c r="F100" s="35">
        <v>127</v>
      </c>
      <c r="G100" s="9">
        <f t="shared" si="4"/>
        <v>100</v>
      </c>
    </row>
    <row r="101" spans="3:7" x14ac:dyDescent="0.3">
      <c r="C101" s="29" t="s">
        <v>82</v>
      </c>
      <c r="D101" s="29" t="s">
        <v>257</v>
      </c>
      <c r="E101" s="34">
        <v>0</v>
      </c>
      <c r="F101" s="35">
        <v>127</v>
      </c>
      <c r="G101" s="9">
        <f t="shared" si="4"/>
        <v>100</v>
      </c>
    </row>
    <row r="102" spans="3:7" x14ac:dyDescent="0.3">
      <c r="C102" s="29" t="s">
        <v>57</v>
      </c>
      <c r="D102" s="29" t="s">
        <v>258</v>
      </c>
      <c r="E102" s="34">
        <v>0</v>
      </c>
      <c r="F102" s="35">
        <v>127</v>
      </c>
      <c r="G102" s="9">
        <f t="shared" si="4"/>
        <v>100</v>
      </c>
    </row>
    <row r="103" spans="3:7" x14ac:dyDescent="0.3">
      <c r="C103" s="29" t="s">
        <v>41</v>
      </c>
      <c r="D103" s="29" t="s">
        <v>259</v>
      </c>
      <c r="E103" s="34">
        <v>0</v>
      </c>
      <c r="F103" s="35">
        <v>127</v>
      </c>
      <c r="G103" s="9">
        <f t="shared" si="4"/>
        <v>100</v>
      </c>
    </row>
    <row r="104" spans="3:7" x14ac:dyDescent="0.3">
      <c r="C104" s="29" t="s">
        <v>44</v>
      </c>
      <c r="D104" s="29" t="s">
        <v>260</v>
      </c>
      <c r="E104" s="34">
        <v>0</v>
      </c>
      <c r="F104" s="35">
        <v>127</v>
      </c>
      <c r="G104" s="9">
        <f t="shared" si="4"/>
        <v>100</v>
      </c>
    </row>
    <row r="105" spans="3:7" x14ac:dyDescent="0.3">
      <c r="C105" s="29" t="s">
        <v>92</v>
      </c>
      <c r="D105" s="29" t="s">
        <v>261</v>
      </c>
      <c r="E105" s="34">
        <v>0</v>
      </c>
      <c r="F105" s="35">
        <v>127</v>
      </c>
      <c r="G105" s="9">
        <f t="shared" si="4"/>
        <v>100</v>
      </c>
    </row>
    <row r="106" spans="3:7" x14ac:dyDescent="0.3">
      <c r="C106" s="29" t="s">
        <v>83</v>
      </c>
      <c r="D106" s="29" t="s">
        <v>235</v>
      </c>
      <c r="E106" s="34">
        <v>0</v>
      </c>
      <c r="F106" s="35">
        <v>127</v>
      </c>
      <c r="G106" s="9">
        <f t="shared" si="4"/>
        <v>100</v>
      </c>
    </row>
    <row r="107" spans="3:7" x14ac:dyDescent="0.3">
      <c r="C107" s="29" t="s">
        <v>70</v>
      </c>
      <c r="D107" s="29" t="s">
        <v>262</v>
      </c>
      <c r="E107" s="34">
        <v>0</v>
      </c>
      <c r="F107" s="35">
        <v>127</v>
      </c>
      <c r="G107" s="9">
        <f t="shared" si="4"/>
        <v>100</v>
      </c>
    </row>
    <row r="108" spans="3:7" x14ac:dyDescent="0.3">
      <c r="C108" s="29" t="s">
        <v>112</v>
      </c>
      <c r="D108" s="29" t="s">
        <v>263</v>
      </c>
      <c r="E108" s="34">
        <v>0</v>
      </c>
      <c r="F108" s="35">
        <v>127</v>
      </c>
      <c r="G108" s="9">
        <f t="shared" si="4"/>
        <v>100</v>
      </c>
    </row>
    <row r="109" spans="3:7" x14ac:dyDescent="0.3">
      <c r="C109" s="29" t="s">
        <v>264</v>
      </c>
      <c r="D109" s="29" t="s">
        <v>265</v>
      </c>
      <c r="E109" s="34">
        <v>0</v>
      </c>
      <c r="F109" s="35">
        <v>127</v>
      </c>
      <c r="G109" s="9">
        <f t="shared" si="4"/>
        <v>100</v>
      </c>
    </row>
    <row r="110" spans="3:7" x14ac:dyDescent="0.3">
      <c r="C110" s="29" t="s">
        <v>266</v>
      </c>
      <c r="D110" s="29" t="s">
        <v>267</v>
      </c>
      <c r="E110" s="34">
        <v>0</v>
      </c>
      <c r="F110" s="35">
        <v>127</v>
      </c>
      <c r="G110" s="9">
        <f t="shared" si="4"/>
        <v>100</v>
      </c>
    </row>
    <row r="111" spans="3:7" x14ac:dyDescent="0.3">
      <c r="C111" s="29" t="s">
        <v>64</v>
      </c>
      <c r="D111" s="29" t="s">
        <v>268</v>
      </c>
      <c r="E111" s="34">
        <v>0</v>
      </c>
      <c r="F111" s="35">
        <v>127</v>
      </c>
      <c r="G111" s="9">
        <f t="shared" si="4"/>
        <v>100</v>
      </c>
    </row>
    <row r="112" spans="3:7" x14ac:dyDescent="0.3">
      <c r="C112" s="29" t="s">
        <v>100</v>
      </c>
      <c r="D112" s="29" t="s">
        <v>269</v>
      </c>
      <c r="E112" s="34">
        <v>0</v>
      </c>
      <c r="F112" s="35">
        <v>127</v>
      </c>
      <c r="G112" s="9">
        <f t="shared" si="4"/>
        <v>100</v>
      </c>
    </row>
    <row r="113" spans="3:7" x14ac:dyDescent="0.3">
      <c r="C113" s="2" t="s">
        <v>99</v>
      </c>
      <c r="D113" s="29" t="s">
        <v>270</v>
      </c>
      <c r="E113" s="29">
        <v>0</v>
      </c>
      <c r="F113" s="35">
        <v>127</v>
      </c>
      <c r="G113" s="9">
        <f t="shared" si="4"/>
        <v>100</v>
      </c>
    </row>
    <row r="114" spans="3:7" x14ac:dyDescent="0.3">
      <c r="C114" s="2" t="s">
        <v>66</v>
      </c>
      <c r="D114" s="29" t="s">
        <v>271</v>
      </c>
      <c r="E114" s="29">
        <v>0</v>
      </c>
      <c r="F114" s="35">
        <v>127</v>
      </c>
      <c r="G114" s="9">
        <f t="shared" si="4"/>
        <v>100</v>
      </c>
    </row>
    <row r="115" spans="3:7" x14ac:dyDescent="0.3">
      <c r="C115" s="2" t="s">
        <v>40</v>
      </c>
      <c r="D115" s="29" t="s">
        <v>272</v>
      </c>
      <c r="E115" s="29">
        <v>0</v>
      </c>
      <c r="F115" s="35">
        <v>127</v>
      </c>
      <c r="G115" s="9">
        <f t="shared" si="4"/>
        <v>100</v>
      </c>
    </row>
    <row r="116" spans="3:7" x14ac:dyDescent="0.3">
      <c r="C116" s="2" t="s">
        <v>273</v>
      </c>
      <c r="D116" s="29" t="s">
        <v>274</v>
      </c>
      <c r="E116" s="29">
        <v>0</v>
      </c>
      <c r="F116" s="35">
        <v>127</v>
      </c>
      <c r="G116" s="9">
        <f t="shared" si="4"/>
        <v>100</v>
      </c>
    </row>
    <row r="117" spans="3:7" x14ac:dyDescent="0.3">
      <c r="C117" s="2" t="s">
        <v>114</v>
      </c>
      <c r="D117" s="29" t="s">
        <v>275</v>
      </c>
      <c r="E117" s="29">
        <v>0</v>
      </c>
      <c r="F117" s="35">
        <v>127</v>
      </c>
      <c r="G117" s="9">
        <f t="shared" si="4"/>
        <v>100</v>
      </c>
    </row>
    <row r="118" spans="3:7" x14ac:dyDescent="0.3">
      <c r="C118" s="2" t="s">
        <v>276</v>
      </c>
      <c r="D118" s="29" t="s">
        <v>277</v>
      </c>
      <c r="E118" s="29">
        <v>0</v>
      </c>
      <c r="F118" s="35">
        <v>127</v>
      </c>
      <c r="G118" s="9">
        <f t="shared" si="4"/>
        <v>100</v>
      </c>
    </row>
    <row r="119" spans="3:7" x14ac:dyDescent="0.3">
      <c r="C119" s="2" t="s">
        <v>48</v>
      </c>
      <c r="D119" s="29" t="s">
        <v>278</v>
      </c>
      <c r="E119" s="29">
        <v>0</v>
      </c>
      <c r="F119" s="35">
        <v>127</v>
      </c>
      <c r="G119" s="9">
        <f t="shared" si="4"/>
        <v>100</v>
      </c>
    </row>
    <row r="120" spans="3:7" x14ac:dyDescent="0.3">
      <c r="C120" s="2" t="s">
        <v>90</v>
      </c>
      <c r="D120" s="29" t="s">
        <v>279</v>
      </c>
      <c r="E120" s="29">
        <v>0</v>
      </c>
      <c r="F120" s="35">
        <v>127</v>
      </c>
      <c r="G120" s="9">
        <f t="shared" si="4"/>
        <v>100</v>
      </c>
    </row>
    <row r="121" spans="3:7" x14ac:dyDescent="0.3">
      <c r="C121" s="2" t="s">
        <v>280</v>
      </c>
      <c r="D121" s="29" t="s">
        <v>281</v>
      </c>
      <c r="E121" s="29">
        <v>0</v>
      </c>
      <c r="F121" s="35">
        <v>127</v>
      </c>
      <c r="G121" s="9">
        <f t="shared" si="4"/>
        <v>100</v>
      </c>
    </row>
    <row r="122" spans="3:7" x14ac:dyDescent="0.3">
      <c r="C122" s="2" t="s">
        <v>282</v>
      </c>
      <c r="D122" s="29" t="s">
        <v>283</v>
      </c>
      <c r="E122" s="29">
        <v>0</v>
      </c>
      <c r="F122" s="35">
        <v>127</v>
      </c>
      <c r="G122" s="9">
        <f t="shared" si="4"/>
        <v>100</v>
      </c>
    </row>
    <row r="123" spans="3:7" x14ac:dyDescent="0.3">
      <c r="C123" s="2" t="s">
        <v>72</v>
      </c>
      <c r="D123" s="29" t="s">
        <v>284</v>
      </c>
      <c r="E123" s="29">
        <v>0</v>
      </c>
      <c r="F123" s="35">
        <v>127</v>
      </c>
      <c r="G123" s="9">
        <f t="shared" si="4"/>
        <v>100</v>
      </c>
    </row>
    <row r="124" spans="3:7" x14ac:dyDescent="0.3">
      <c r="C124" s="2" t="s">
        <v>285</v>
      </c>
      <c r="D124" s="29" t="s">
        <v>286</v>
      </c>
      <c r="E124" s="29">
        <v>0</v>
      </c>
      <c r="F124" s="35">
        <v>127</v>
      </c>
      <c r="G124" s="9">
        <f t="shared" si="4"/>
        <v>100</v>
      </c>
    </row>
    <row r="125" spans="3:7" x14ac:dyDescent="0.3">
      <c r="C125" s="2" t="s">
        <v>87</v>
      </c>
      <c r="D125" s="2" t="s">
        <v>287</v>
      </c>
      <c r="E125" s="2">
        <v>0</v>
      </c>
      <c r="F125" s="2">
        <v>127</v>
      </c>
      <c r="G125" s="9">
        <f t="shared" si="4"/>
        <v>100</v>
      </c>
    </row>
    <row r="126" spans="3:7" x14ac:dyDescent="0.3">
      <c r="C126" s="2" t="s">
        <v>58</v>
      </c>
      <c r="D126" s="2" t="s">
        <v>288</v>
      </c>
      <c r="E126" s="2">
        <v>0</v>
      </c>
      <c r="F126" s="2">
        <v>127</v>
      </c>
      <c r="G126" s="9">
        <f t="shared" si="4"/>
        <v>100</v>
      </c>
    </row>
    <row r="127" spans="3:7" x14ac:dyDescent="0.3">
      <c r="C127" s="2" t="s">
        <v>94</v>
      </c>
      <c r="D127" s="2" t="s">
        <v>289</v>
      </c>
      <c r="E127" s="2">
        <v>0</v>
      </c>
      <c r="F127" s="2">
        <v>127</v>
      </c>
      <c r="G127" s="9">
        <f t="shared" si="4"/>
        <v>100</v>
      </c>
    </row>
    <row r="128" spans="3:7" x14ac:dyDescent="0.3">
      <c r="C128" s="2" t="s">
        <v>95</v>
      </c>
      <c r="D128" s="2" t="s">
        <v>290</v>
      </c>
      <c r="E128" s="2">
        <v>0</v>
      </c>
      <c r="F128" s="2">
        <v>127</v>
      </c>
      <c r="G128" s="9">
        <f t="shared" si="4"/>
        <v>100</v>
      </c>
    </row>
    <row r="129" spans="3:7" x14ac:dyDescent="0.3">
      <c r="C129" s="2" t="s">
        <v>240</v>
      </c>
      <c r="D129" s="2" t="s">
        <v>241</v>
      </c>
      <c r="E129" s="2">
        <v>0</v>
      </c>
      <c r="F129" s="2">
        <v>127</v>
      </c>
      <c r="G129" s="9">
        <f t="shared" si="4"/>
        <v>100</v>
      </c>
    </row>
    <row r="130" spans="3:7" x14ac:dyDescent="0.3">
      <c r="C130" s="2" t="s">
        <v>291</v>
      </c>
      <c r="D130" s="2" t="s">
        <v>292</v>
      </c>
      <c r="E130" s="2">
        <v>0</v>
      </c>
      <c r="F130" s="2">
        <v>127</v>
      </c>
      <c r="G130" s="9">
        <f t="shared" si="4"/>
        <v>100</v>
      </c>
    </row>
    <row r="131" spans="3:7" x14ac:dyDescent="0.3">
      <c r="C131" s="2" t="s">
        <v>293</v>
      </c>
      <c r="D131" s="2" t="s">
        <v>294</v>
      </c>
      <c r="E131" s="2">
        <v>0</v>
      </c>
      <c r="F131" s="2">
        <v>127</v>
      </c>
      <c r="G131" s="9">
        <f t="shared" si="4"/>
        <v>100</v>
      </c>
    </row>
  </sheetData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770A-A973-40D2-9470-5AD073D4D951}">
  <sheetPr>
    <pageSetUpPr fitToPage="1"/>
  </sheetPr>
  <dimension ref="C1:S131"/>
  <sheetViews>
    <sheetView showGridLines="0" topLeftCell="A26" zoomScale="85" zoomScaleNormal="85" workbookViewId="0">
      <selection activeCell="Q49" sqref="Q49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298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32</v>
      </c>
      <c r="D4" s="3" t="s">
        <v>11</v>
      </c>
      <c r="E4" s="3" t="s">
        <v>10</v>
      </c>
      <c r="F4" s="23" t="s">
        <v>12</v>
      </c>
      <c r="G4" s="3" t="s">
        <v>8</v>
      </c>
      <c r="P4" s="12" t="s">
        <v>7</v>
      </c>
      <c r="Q4" s="11" t="s">
        <v>6</v>
      </c>
      <c r="R4" s="10" t="s">
        <v>5</v>
      </c>
    </row>
    <row r="5" spans="3:19" ht="17.45" customHeight="1" x14ac:dyDescent="0.3">
      <c r="C5" s="29" t="s">
        <v>88</v>
      </c>
      <c r="D5" s="29" t="s">
        <v>144</v>
      </c>
      <c r="E5" s="34">
        <v>70</v>
      </c>
      <c r="F5" s="35">
        <v>1</v>
      </c>
      <c r="G5" s="9">
        <v>1.4705882352941175</v>
      </c>
      <c r="P5" s="28">
        <v>100</v>
      </c>
      <c r="Q5" s="6">
        <f>FREQUENCY($E$5:$E$125,P5:P45)</f>
        <v>0</v>
      </c>
      <c r="R5" s="5">
        <f>Q5</f>
        <v>0</v>
      </c>
    </row>
    <row r="6" spans="3:19" ht="17.45" customHeight="1" x14ac:dyDescent="0.3">
      <c r="C6" s="29" t="s">
        <v>121</v>
      </c>
      <c r="D6" s="29" t="s">
        <v>122</v>
      </c>
      <c r="E6" s="34">
        <v>70</v>
      </c>
      <c r="F6" s="35">
        <v>1</v>
      </c>
      <c r="G6" s="9">
        <v>1.4705882352941175</v>
      </c>
      <c r="P6" s="8">
        <v>97.5</v>
      </c>
      <c r="Q6" s="6">
        <f t="shared" ref="Q6:Q45" si="0">FREQUENCY($E$5:$E$125,P6:P46)</f>
        <v>0</v>
      </c>
      <c r="R6" s="5">
        <f>R5+Q6</f>
        <v>0</v>
      </c>
    </row>
    <row r="7" spans="3:19" ht="17.45" customHeight="1" x14ac:dyDescent="0.3">
      <c r="C7" s="29" t="s">
        <v>115</v>
      </c>
      <c r="D7" s="29" t="s">
        <v>146</v>
      </c>
      <c r="E7" s="34">
        <v>65</v>
      </c>
      <c r="F7" s="35">
        <v>3</v>
      </c>
      <c r="G7" s="9">
        <v>4.4117647058823533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29" t="s">
        <v>176</v>
      </c>
      <c r="D8" s="29" t="s">
        <v>177</v>
      </c>
      <c r="E8" s="34">
        <v>65</v>
      </c>
      <c r="F8" s="35">
        <v>3</v>
      </c>
      <c r="G8" s="9">
        <v>4.4117647058823533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29" t="s">
        <v>54</v>
      </c>
      <c r="D9" s="29" t="s">
        <v>137</v>
      </c>
      <c r="E9" s="34">
        <v>62.5</v>
      </c>
      <c r="F9" s="35">
        <v>5</v>
      </c>
      <c r="G9" s="9">
        <v>7.3529411764705888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29" t="s">
        <v>142</v>
      </c>
      <c r="D10" s="29" t="s">
        <v>143</v>
      </c>
      <c r="E10" s="34">
        <v>62.5</v>
      </c>
      <c r="F10" s="35">
        <v>5</v>
      </c>
      <c r="G10" s="9">
        <v>7.3529411764705888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29" t="s">
        <v>77</v>
      </c>
      <c r="D11" s="29" t="s">
        <v>128</v>
      </c>
      <c r="E11" s="34">
        <v>60</v>
      </c>
      <c r="F11" s="35">
        <v>7</v>
      </c>
      <c r="G11" s="9">
        <v>10.294117647058822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29" t="s">
        <v>79</v>
      </c>
      <c r="D12" s="29" t="s">
        <v>150</v>
      </c>
      <c r="E12" s="34">
        <v>60</v>
      </c>
      <c r="F12" s="35">
        <v>7</v>
      </c>
      <c r="G12" s="9">
        <v>10.294117647058822</v>
      </c>
      <c r="P12" s="8">
        <v>82.5</v>
      </c>
      <c r="Q12" s="6">
        <f t="shared" si="0"/>
        <v>0</v>
      </c>
      <c r="R12" s="5">
        <f t="shared" si="1"/>
        <v>0</v>
      </c>
    </row>
    <row r="13" spans="3:19" ht="17.45" customHeight="1" x14ac:dyDescent="0.3">
      <c r="C13" s="29" t="s">
        <v>73</v>
      </c>
      <c r="D13" s="29" t="s">
        <v>131</v>
      </c>
      <c r="E13" s="34">
        <v>60</v>
      </c>
      <c r="F13" s="35">
        <v>7</v>
      </c>
      <c r="G13" s="9">
        <v>10.294117647058822</v>
      </c>
      <c r="P13" s="8">
        <v>80</v>
      </c>
      <c r="Q13" s="6">
        <f t="shared" si="0"/>
        <v>0</v>
      </c>
      <c r="R13" s="5">
        <f t="shared" si="1"/>
        <v>0</v>
      </c>
    </row>
    <row r="14" spans="3:19" ht="17.45" customHeight="1" x14ac:dyDescent="0.3">
      <c r="C14" s="29" t="s">
        <v>102</v>
      </c>
      <c r="D14" s="29" t="s">
        <v>123</v>
      </c>
      <c r="E14" s="34">
        <v>60</v>
      </c>
      <c r="F14" s="35">
        <v>7</v>
      </c>
      <c r="G14" s="9">
        <v>10.294117647058822</v>
      </c>
      <c r="P14" s="7">
        <v>77.5</v>
      </c>
      <c r="Q14" s="6">
        <f t="shared" si="0"/>
        <v>0</v>
      </c>
      <c r="R14" s="5">
        <f t="shared" si="1"/>
        <v>0</v>
      </c>
    </row>
    <row r="15" spans="3:19" ht="17.45" customHeight="1" x14ac:dyDescent="0.3">
      <c r="C15" s="29" t="s">
        <v>295</v>
      </c>
      <c r="D15" s="29" t="s">
        <v>160</v>
      </c>
      <c r="E15" s="34">
        <v>60</v>
      </c>
      <c r="F15" s="35">
        <v>7</v>
      </c>
      <c r="G15" s="9">
        <v>10.294117647058822</v>
      </c>
      <c r="P15" s="8">
        <v>75</v>
      </c>
      <c r="Q15" s="6">
        <f t="shared" si="0"/>
        <v>0</v>
      </c>
      <c r="R15" s="5">
        <f t="shared" si="1"/>
        <v>0</v>
      </c>
    </row>
    <row r="16" spans="3:19" ht="17.45" customHeight="1" x14ac:dyDescent="0.3">
      <c r="C16" s="29" t="s">
        <v>134</v>
      </c>
      <c r="D16" s="29" t="s">
        <v>135</v>
      </c>
      <c r="E16" s="34">
        <v>57.5</v>
      </c>
      <c r="F16" s="35">
        <v>12</v>
      </c>
      <c r="G16" s="9">
        <v>17.647058823529413</v>
      </c>
      <c r="P16" s="8">
        <v>72.5</v>
      </c>
      <c r="Q16" s="6">
        <f t="shared" si="0"/>
        <v>0</v>
      </c>
      <c r="R16" s="5">
        <f t="shared" si="1"/>
        <v>0</v>
      </c>
    </row>
    <row r="17" spans="3:18" ht="17.45" customHeight="1" x14ac:dyDescent="0.3">
      <c r="C17" s="29" t="s">
        <v>53</v>
      </c>
      <c r="D17" s="29" t="s">
        <v>145</v>
      </c>
      <c r="E17" s="34">
        <v>57.5</v>
      </c>
      <c r="F17" s="35">
        <v>12</v>
      </c>
      <c r="G17" s="9">
        <v>17.647058823529413</v>
      </c>
      <c r="P17" s="7">
        <v>70</v>
      </c>
      <c r="Q17" s="6">
        <f t="shared" si="0"/>
        <v>2</v>
      </c>
      <c r="R17" s="5">
        <f t="shared" si="1"/>
        <v>2</v>
      </c>
    </row>
    <row r="18" spans="3:18" ht="17.45" customHeight="1" x14ac:dyDescent="0.3">
      <c r="C18" s="29" t="s">
        <v>129</v>
      </c>
      <c r="D18" s="29" t="s">
        <v>130</v>
      </c>
      <c r="E18" s="34">
        <v>57.5</v>
      </c>
      <c r="F18" s="35">
        <v>12</v>
      </c>
      <c r="G18" s="9">
        <v>17.647058823529413</v>
      </c>
      <c r="P18" s="8">
        <v>67.5</v>
      </c>
      <c r="Q18" s="6">
        <f t="shared" si="0"/>
        <v>0</v>
      </c>
      <c r="R18" s="5">
        <f t="shared" si="1"/>
        <v>2</v>
      </c>
    </row>
    <row r="19" spans="3:18" ht="17.45" customHeight="1" x14ac:dyDescent="0.3">
      <c r="C19" s="29" t="s">
        <v>197</v>
      </c>
      <c r="D19" s="29" t="s">
        <v>198</v>
      </c>
      <c r="E19" s="34">
        <v>57.5</v>
      </c>
      <c r="F19" s="35">
        <v>12</v>
      </c>
      <c r="G19" s="9">
        <v>17.647058823529413</v>
      </c>
      <c r="P19" s="8">
        <v>65</v>
      </c>
      <c r="Q19" s="6">
        <f t="shared" si="0"/>
        <v>2</v>
      </c>
      <c r="R19" s="5">
        <f t="shared" si="1"/>
        <v>4</v>
      </c>
    </row>
    <row r="20" spans="3:18" x14ac:dyDescent="0.3">
      <c r="C20" s="29" t="s">
        <v>103</v>
      </c>
      <c r="D20" s="29" t="s">
        <v>140</v>
      </c>
      <c r="E20" s="34">
        <v>57.5</v>
      </c>
      <c r="F20" s="35">
        <v>12</v>
      </c>
      <c r="G20" s="9">
        <v>17.647058823529413</v>
      </c>
      <c r="P20" s="7">
        <v>62.5</v>
      </c>
      <c r="Q20" s="6">
        <f t="shared" si="0"/>
        <v>2</v>
      </c>
      <c r="R20" s="5">
        <f t="shared" si="1"/>
        <v>6</v>
      </c>
    </row>
    <row r="21" spans="3:18" x14ac:dyDescent="0.3">
      <c r="C21" s="29" t="s">
        <v>75</v>
      </c>
      <c r="D21" s="29" t="s">
        <v>239</v>
      </c>
      <c r="E21" s="34">
        <v>55</v>
      </c>
      <c r="F21" s="35">
        <v>17</v>
      </c>
      <c r="G21" s="9">
        <v>25</v>
      </c>
      <c r="P21" s="8">
        <v>60</v>
      </c>
      <c r="Q21" s="6">
        <f t="shared" si="0"/>
        <v>5</v>
      </c>
      <c r="R21" s="5">
        <f t="shared" si="1"/>
        <v>11</v>
      </c>
    </row>
    <row r="22" spans="3:18" x14ac:dyDescent="0.3">
      <c r="C22" s="29" t="s">
        <v>132</v>
      </c>
      <c r="D22" s="29" t="s">
        <v>133</v>
      </c>
      <c r="E22" s="34">
        <v>55</v>
      </c>
      <c r="F22" s="35">
        <v>17</v>
      </c>
      <c r="G22" s="9">
        <v>25</v>
      </c>
      <c r="P22" s="8">
        <v>57.5</v>
      </c>
      <c r="Q22" s="6">
        <f t="shared" si="0"/>
        <v>5</v>
      </c>
      <c r="R22" s="5">
        <f t="shared" si="1"/>
        <v>16</v>
      </c>
    </row>
    <row r="23" spans="3:18" x14ac:dyDescent="0.3">
      <c r="C23" s="29" t="s">
        <v>157</v>
      </c>
      <c r="D23" s="29" t="s">
        <v>158</v>
      </c>
      <c r="E23" s="34">
        <v>55</v>
      </c>
      <c r="F23" s="35">
        <v>17</v>
      </c>
      <c r="G23" s="9">
        <v>25</v>
      </c>
      <c r="P23" s="7">
        <v>55</v>
      </c>
      <c r="Q23" s="6">
        <f t="shared" si="0"/>
        <v>4</v>
      </c>
      <c r="R23" s="5">
        <f t="shared" si="1"/>
        <v>20</v>
      </c>
    </row>
    <row r="24" spans="3:18" x14ac:dyDescent="0.3">
      <c r="C24" s="29" t="s">
        <v>98</v>
      </c>
      <c r="D24" s="29" t="s">
        <v>165</v>
      </c>
      <c r="E24" s="34">
        <v>55</v>
      </c>
      <c r="F24" s="35">
        <v>17</v>
      </c>
      <c r="G24" s="9">
        <v>25</v>
      </c>
      <c r="P24" s="8">
        <v>52.5</v>
      </c>
      <c r="Q24" s="6">
        <f t="shared" si="0"/>
        <v>3</v>
      </c>
      <c r="R24" s="5">
        <f t="shared" si="1"/>
        <v>23</v>
      </c>
    </row>
    <row r="25" spans="3:18" x14ac:dyDescent="0.3">
      <c r="C25" s="29" t="s">
        <v>89</v>
      </c>
      <c r="D25" s="29" t="s">
        <v>126</v>
      </c>
      <c r="E25" s="34">
        <v>52.5</v>
      </c>
      <c r="F25" s="35">
        <v>21</v>
      </c>
      <c r="G25" s="9">
        <v>30.882352941176471</v>
      </c>
      <c r="P25" s="8">
        <v>50</v>
      </c>
      <c r="Q25" s="6">
        <f t="shared" si="0"/>
        <v>4</v>
      </c>
      <c r="R25" s="5">
        <f t="shared" si="1"/>
        <v>27</v>
      </c>
    </row>
    <row r="26" spans="3:18" ht="17.45" customHeight="1" x14ac:dyDescent="0.3">
      <c r="C26" s="29" t="s">
        <v>51</v>
      </c>
      <c r="D26" s="29" t="s">
        <v>155</v>
      </c>
      <c r="E26" s="34">
        <v>52.5</v>
      </c>
      <c r="F26" s="35">
        <v>21</v>
      </c>
      <c r="G26" s="9">
        <v>30.882352941176471</v>
      </c>
      <c r="P26" s="7">
        <v>47.5</v>
      </c>
      <c r="Q26" s="6">
        <f t="shared" si="0"/>
        <v>6</v>
      </c>
      <c r="R26" s="5">
        <f t="shared" si="1"/>
        <v>33</v>
      </c>
    </row>
    <row r="27" spans="3:18" ht="17.45" customHeight="1" x14ac:dyDescent="0.3">
      <c r="C27" s="29" t="s">
        <v>124</v>
      </c>
      <c r="D27" s="29" t="s">
        <v>125</v>
      </c>
      <c r="E27" s="34">
        <v>52.5</v>
      </c>
      <c r="F27" s="35">
        <v>21</v>
      </c>
      <c r="G27" s="9">
        <v>30.882352941176471</v>
      </c>
      <c r="P27" s="8">
        <v>45</v>
      </c>
      <c r="Q27" s="6">
        <f t="shared" si="0"/>
        <v>9</v>
      </c>
      <c r="R27" s="5">
        <f t="shared" si="1"/>
        <v>42</v>
      </c>
    </row>
    <row r="28" spans="3:18" x14ac:dyDescent="0.3">
      <c r="C28" s="29" t="s">
        <v>65</v>
      </c>
      <c r="D28" s="29" t="s">
        <v>159</v>
      </c>
      <c r="E28" s="34">
        <v>50</v>
      </c>
      <c r="F28" s="35">
        <v>24</v>
      </c>
      <c r="G28" s="9">
        <v>35.294117647058826</v>
      </c>
      <c r="P28" s="8">
        <v>42.5</v>
      </c>
      <c r="Q28" s="6">
        <f t="shared" si="0"/>
        <v>5</v>
      </c>
      <c r="R28" s="5">
        <f t="shared" si="1"/>
        <v>47</v>
      </c>
    </row>
    <row r="29" spans="3:18" x14ac:dyDescent="0.3">
      <c r="C29" s="29" t="s">
        <v>67</v>
      </c>
      <c r="D29" s="29" t="s">
        <v>138</v>
      </c>
      <c r="E29" s="34">
        <v>50</v>
      </c>
      <c r="F29" s="35">
        <v>24</v>
      </c>
      <c r="G29" s="9">
        <v>35.294117647058826</v>
      </c>
      <c r="P29" s="7">
        <v>40</v>
      </c>
      <c r="Q29" s="6">
        <f t="shared" si="0"/>
        <v>5</v>
      </c>
      <c r="R29" s="5">
        <f t="shared" si="1"/>
        <v>52</v>
      </c>
    </row>
    <row r="30" spans="3:18" ht="17.45" customHeight="1" x14ac:dyDescent="0.3">
      <c r="C30" s="29" t="s">
        <v>184</v>
      </c>
      <c r="D30" s="29" t="s">
        <v>185</v>
      </c>
      <c r="E30" s="34">
        <v>50</v>
      </c>
      <c r="F30" s="35">
        <v>24</v>
      </c>
      <c r="G30" s="9">
        <v>35.294117647058826</v>
      </c>
      <c r="P30" s="8">
        <v>37.5</v>
      </c>
      <c r="Q30" s="6">
        <f t="shared" si="0"/>
        <v>3</v>
      </c>
      <c r="R30" s="5">
        <f t="shared" si="1"/>
        <v>55</v>
      </c>
    </row>
    <row r="31" spans="3:18" ht="17.45" customHeight="1" x14ac:dyDescent="0.3">
      <c r="C31" s="29" t="s">
        <v>151</v>
      </c>
      <c r="D31" s="29" t="s">
        <v>152</v>
      </c>
      <c r="E31" s="34">
        <v>50</v>
      </c>
      <c r="F31" s="35">
        <v>24</v>
      </c>
      <c r="G31" s="9">
        <v>35.294117647058826</v>
      </c>
      <c r="P31" s="8">
        <v>35</v>
      </c>
      <c r="Q31" s="6">
        <f t="shared" si="0"/>
        <v>4</v>
      </c>
      <c r="R31" s="5">
        <f t="shared" si="1"/>
        <v>59</v>
      </c>
    </row>
    <row r="32" spans="3:18" ht="17.45" customHeight="1" x14ac:dyDescent="0.3">
      <c r="C32" s="29" t="s">
        <v>93</v>
      </c>
      <c r="D32" s="29" t="s">
        <v>136</v>
      </c>
      <c r="E32" s="34">
        <v>47.5</v>
      </c>
      <c r="F32" s="35">
        <v>28</v>
      </c>
      <c r="G32" s="9">
        <v>41.17647058823529</v>
      </c>
      <c r="P32" s="7">
        <v>32.5</v>
      </c>
      <c r="Q32" s="6">
        <f t="shared" si="0"/>
        <v>1</v>
      </c>
      <c r="R32" s="5">
        <f t="shared" si="1"/>
        <v>60</v>
      </c>
    </row>
    <row r="33" spans="3:18" ht="17.45" customHeight="1" x14ac:dyDescent="0.3">
      <c r="C33" s="29" t="s">
        <v>42</v>
      </c>
      <c r="D33" s="29" t="s">
        <v>171</v>
      </c>
      <c r="E33" s="34">
        <v>47.5</v>
      </c>
      <c r="F33" s="35">
        <v>28</v>
      </c>
      <c r="G33" s="9">
        <v>41.17647058823529</v>
      </c>
      <c r="P33" s="8">
        <v>30</v>
      </c>
      <c r="Q33" s="6">
        <f t="shared" si="0"/>
        <v>3</v>
      </c>
      <c r="R33" s="5">
        <f t="shared" si="1"/>
        <v>63</v>
      </c>
    </row>
    <row r="34" spans="3:18" ht="17.45" customHeight="1" x14ac:dyDescent="0.3">
      <c r="C34" s="29" t="s">
        <v>52</v>
      </c>
      <c r="D34" s="29" t="s">
        <v>162</v>
      </c>
      <c r="E34" s="34">
        <v>47.5</v>
      </c>
      <c r="F34" s="35">
        <v>28</v>
      </c>
      <c r="G34" s="9">
        <v>41.17647058823529</v>
      </c>
      <c r="P34" s="8">
        <v>27.5</v>
      </c>
      <c r="Q34" s="6">
        <f t="shared" si="0"/>
        <v>0</v>
      </c>
      <c r="R34" s="5">
        <f t="shared" si="1"/>
        <v>63</v>
      </c>
    </row>
    <row r="35" spans="3:18" x14ac:dyDescent="0.3">
      <c r="C35" s="29" t="s">
        <v>49</v>
      </c>
      <c r="D35" s="29" t="s">
        <v>154</v>
      </c>
      <c r="E35" s="34">
        <v>47.5</v>
      </c>
      <c r="F35" s="35">
        <v>28</v>
      </c>
      <c r="G35" s="9">
        <v>41.17647058823529</v>
      </c>
      <c r="P35" s="7">
        <v>25</v>
      </c>
      <c r="Q35" s="6">
        <f t="shared" si="0"/>
        <v>0</v>
      </c>
      <c r="R35" s="5">
        <f t="shared" si="1"/>
        <v>63</v>
      </c>
    </row>
    <row r="36" spans="3:18" x14ac:dyDescent="0.3">
      <c r="C36" s="29" t="s">
        <v>96</v>
      </c>
      <c r="D36" s="29" t="s">
        <v>149</v>
      </c>
      <c r="E36" s="34">
        <v>47.5</v>
      </c>
      <c r="F36" s="35">
        <v>28</v>
      </c>
      <c r="G36" s="9">
        <v>41.17647058823529</v>
      </c>
      <c r="P36" s="8">
        <v>22.5</v>
      </c>
      <c r="Q36" s="6">
        <f t="shared" si="0"/>
        <v>1</v>
      </c>
      <c r="R36" s="5">
        <f t="shared" si="1"/>
        <v>64</v>
      </c>
    </row>
    <row r="37" spans="3:18" x14ac:dyDescent="0.3">
      <c r="C37" s="29" t="s">
        <v>189</v>
      </c>
      <c r="D37" s="29" t="s">
        <v>190</v>
      </c>
      <c r="E37" s="34">
        <v>47.5</v>
      </c>
      <c r="F37" s="35">
        <v>28</v>
      </c>
      <c r="G37" s="9">
        <v>41.17647058823529</v>
      </c>
      <c r="P37" s="8">
        <v>20</v>
      </c>
      <c r="Q37" s="6">
        <f t="shared" si="0"/>
        <v>2</v>
      </c>
      <c r="R37" s="5">
        <f t="shared" si="1"/>
        <v>66</v>
      </c>
    </row>
    <row r="38" spans="3:18" x14ac:dyDescent="0.3">
      <c r="C38" s="29" t="s">
        <v>62</v>
      </c>
      <c r="D38" s="29" t="s">
        <v>173</v>
      </c>
      <c r="E38" s="34">
        <v>45</v>
      </c>
      <c r="F38" s="35">
        <v>34</v>
      </c>
      <c r="G38" s="9">
        <v>50</v>
      </c>
      <c r="P38" s="7">
        <v>17.5</v>
      </c>
      <c r="Q38" s="6">
        <f t="shared" si="0"/>
        <v>1</v>
      </c>
      <c r="R38" s="5">
        <f t="shared" si="1"/>
        <v>67</v>
      </c>
    </row>
    <row r="39" spans="3:18" ht="17.45" customHeight="1" x14ac:dyDescent="0.3">
      <c r="C39" s="29" t="s">
        <v>199</v>
      </c>
      <c r="D39" s="29" t="s">
        <v>200</v>
      </c>
      <c r="E39" s="34">
        <v>45</v>
      </c>
      <c r="F39" s="35">
        <v>34</v>
      </c>
      <c r="G39" s="9">
        <v>50</v>
      </c>
      <c r="P39" s="8">
        <v>15</v>
      </c>
      <c r="Q39" s="6">
        <f t="shared" si="0"/>
        <v>0</v>
      </c>
      <c r="R39" s="5">
        <f t="shared" si="1"/>
        <v>67</v>
      </c>
    </row>
    <row r="40" spans="3:18" ht="17.45" customHeight="1" x14ac:dyDescent="0.3">
      <c r="C40" s="29" t="s">
        <v>107</v>
      </c>
      <c r="D40" s="29" t="s">
        <v>174</v>
      </c>
      <c r="E40" s="34">
        <v>45</v>
      </c>
      <c r="F40" s="35">
        <v>34</v>
      </c>
      <c r="G40" s="9">
        <v>50</v>
      </c>
      <c r="P40" s="8">
        <v>12.5</v>
      </c>
      <c r="Q40" s="6">
        <f t="shared" si="0"/>
        <v>0</v>
      </c>
      <c r="R40" s="5">
        <f t="shared" si="1"/>
        <v>67</v>
      </c>
    </row>
    <row r="41" spans="3:18" ht="17.45" customHeight="1" x14ac:dyDescent="0.3">
      <c r="C41" s="29" t="s">
        <v>45</v>
      </c>
      <c r="D41" s="29" t="s">
        <v>127</v>
      </c>
      <c r="E41" s="34">
        <v>45</v>
      </c>
      <c r="F41" s="35">
        <v>34</v>
      </c>
      <c r="G41" s="9">
        <v>50</v>
      </c>
      <c r="P41" s="7">
        <v>10</v>
      </c>
      <c r="Q41" s="6">
        <f t="shared" si="0"/>
        <v>0</v>
      </c>
      <c r="R41" s="5">
        <f t="shared" si="1"/>
        <v>67</v>
      </c>
    </row>
    <row r="42" spans="3:18" ht="17.45" customHeight="1" x14ac:dyDescent="0.3">
      <c r="C42" s="29" t="s">
        <v>208</v>
      </c>
      <c r="D42" s="29" t="s">
        <v>209</v>
      </c>
      <c r="E42" s="34">
        <v>45</v>
      </c>
      <c r="F42" s="35">
        <v>34</v>
      </c>
      <c r="G42" s="9">
        <v>50</v>
      </c>
      <c r="P42" s="8">
        <v>7.5</v>
      </c>
      <c r="Q42" s="6">
        <f t="shared" si="0"/>
        <v>0</v>
      </c>
      <c r="R42" s="5">
        <f t="shared" si="1"/>
        <v>67</v>
      </c>
    </row>
    <row r="43" spans="3:18" x14ac:dyDescent="0.3">
      <c r="C43" s="29" t="s">
        <v>221</v>
      </c>
      <c r="D43" s="29" t="s">
        <v>222</v>
      </c>
      <c r="E43" s="34">
        <v>45</v>
      </c>
      <c r="F43" s="35">
        <v>34</v>
      </c>
      <c r="G43" s="9">
        <v>50</v>
      </c>
      <c r="P43" s="8">
        <v>5</v>
      </c>
      <c r="Q43" s="6">
        <f t="shared" si="0"/>
        <v>0</v>
      </c>
      <c r="R43" s="5">
        <f t="shared" si="1"/>
        <v>67</v>
      </c>
    </row>
    <row r="44" spans="3:18" x14ac:dyDescent="0.3">
      <c r="C44" s="29" t="s">
        <v>97</v>
      </c>
      <c r="D44" s="29" t="s">
        <v>201</v>
      </c>
      <c r="E44" s="34">
        <v>45</v>
      </c>
      <c r="F44" s="35">
        <v>34</v>
      </c>
      <c r="G44" s="9">
        <v>50</v>
      </c>
      <c r="P44" s="7">
        <v>2.5</v>
      </c>
      <c r="Q44" s="6">
        <f t="shared" si="0"/>
        <v>0</v>
      </c>
      <c r="R44" s="5">
        <f t="shared" si="1"/>
        <v>67</v>
      </c>
    </row>
    <row r="45" spans="3:18" x14ac:dyDescent="0.3">
      <c r="C45" s="29" t="s">
        <v>240</v>
      </c>
      <c r="D45" s="29" t="s">
        <v>241</v>
      </c>
      <c r="E45" s="34">
        <v>45</v>
      </c>
      <c r="F45" s="35">
        <v>34</v>
      </c>
      <c r="G45" s="9">
        <v>50</v>
      </c>
      <c r="P45" s="8">
        <v>0</v>
      </c>
      <c r="Q45" s="6">
        <f t="shared" si="0"/>
        <v>54</v>
      </c>
      <c r="R45" s="5">
        <f t="shared" si="1"/>
        <v>121</v>
      </c>
    </row>
    <row r="46" spans="3:18" x14ac:dyDescent="0.3">
      <c r="C46" s="29" t="s">
        <v>297</v>
      </c>
      <c r="D46" s="29" t="s">
        <v>175</v>
      </c>
      <c r="E46" s="34">
        <v>45</v>
      </c>
      <c r="F46" s="35">
        <v>34</v>
      </c>
      <c r="G46" s="9">
        <v>50</v>
      </c>
    </row>
    <row r="47" spans="3:18" ht="17.45" customHeight="1" x14ac:dyDescent="0.3">
      <c r="C47" s="29" t="s">
        <v>50</v>
      </c>
      <c r="D47" s="29" t="s">
        <v>156</v>
      </c>
      <c r="E47" s="34">
        <v>42.5</v>
      </c>
      <c r="F47" s="35">
        <v>43</v>
      </c>
      <c r="G47" s="9">
        <v>63.235294117647058</v>
      </c>
      <c r="P47" s="3" t="s">
        <v>4</v>
      </c>
      <c r="Q47" s="16">
        <v>127</v>
      </c>
      <c r="R47" s="1" t="s">
        <v>3</v>
      </c>
    </row>
    <row r="48" spans="3:18" ht="17.45" customHeight="1" x14ac:dyDescent="0.3">
      <c r="C48" s="29" t="s">
        <v>68</v>
      </c>
      <c r="D48" s="29" t="s">
        <v>203</v>
      </c>
      <c r="E48" s="34">
        <v>42.5</v>
      </c>
      <c r="F48" s="35">
        <v>43</v>
      </c>
      <c r="G48" s="9">
        <v>63.235294117647058</v>
      </c>
      <c r="P48" s="3" t="s">
        <v>2</v>
      </c>
      <c r="Q48" s="20">
        <f>AVERAGE(E5:E71)</f>
        <v>46.529850746268657</v>
      </c>
      <c r="R48" s="1" t="s">
        <v>0</v>
      </c>
    </row>
    <row r="49" spans="3:18" ht="17.45" customHeight="1" x14ac:dyDescent="0.3">
      <c r="C49" s="29" t="s">
        <v>78</v>
      </c>
      <c r="D49" s="29" t="s">
        <v>139</v>
      </c>
      <c r="E49" s="34">
        <v>42.5</v>
      </c>
      <c r="F49" s="35">
        <v>43</v>
      </c>
      <c r="G49" s="9">
        <v>63.235294117647058</v>
      </c>
      <c r="P49" s="3" t="s">
        <v>1</v>
      </c>
      <c r="Q49" s="20">
        <v>70</v>
      </c>
      <c r="R49" s="1" t="s">
        <v>0</v>
      </c>
    </row>
    <row r="50" spans="3:18" x14ac:dyDescent="0.3">
      <c r="C50" s="29" t="s">
        <v>147</v>
      </c>
      <c r="D50" s="29" t="s">
        <v>148</v>
      </c>
      <c r="E50" s="34">
        <v>42.5</v>
      </c>
      <c r="F50" s="35">
        <v>43</v>
      </c>
      <c r="G50" s="9">
        <v>63.235294117647058</v>
      </c>
    </row>
    <row r="51" spans="3:18" ht="17.45" customHeight="1" x14ac:dyDescent="0.3">
      <c r="C51" s="29" t="s">
        <v>169</v>
      </c>
      <c r="D51" s="29" t="s">
        <v>170</v>
      </c>
      <c r="E51" s="34">
        <v>42.5</v>
      </c>
      <c r="F51" s="35">
        <v>43</v>
      </c>
      <c r="G51" s="9">
        <v>63.235294117647058</v>
      </c>
    </row>
    <row r="52" spans="3:18" ht="17.45" customHeight="1" x14ac:dyDescent="0.3">
      <c r="C52" s="29" t="s">
        <v>81</v>
      </c>
      <c r="D52" s="29" t="s">
        <v>141</v>
      </c>
      <c r="E52" s="34">
        <v>40</v>
      </c>
      <c r="F52" s="35">
        <v>48</v>
      </c>
      <c r="G52" s="9">
        <v>70.588235294117652</v>
      </c>
    </row>
    <row r="53" spans="3:18" ht="17.45" customHeight="1" x14ac:dyDescent="0.3">
      <c r="C53" s="29" t="s">
        <v>210</v>
      </c>
      <c r="D53" s="29" t="s">
        <v>211</v>
      </c>
      <c r="E53" s="34">
        <v>40</v>
      </c>
      <c r="F53" s="35">
        <v>48</v>
      </c>
      <c r="G53" s="9">
        <v>70.588235294117652</v>
      </c>
    </row>
    <row r="54" spans="3:18" x14ac:dyDescent="0.3">
      <c r="C54" s="29" t="s">
        <v>104</v>
      </c>
      <c r="D54" s="29" t="s">
        <v>153</v>
      </c>
      <c r="E54" s="34">
        <v>40</v>
      </c>
      <c r="F54" s="35">
        <v>48</v>
      </c>
      <c r="G54" s="9">
        <v>70.588235294117652</v>
      </c>
    </row>
    <row r="55" spans="3:18" x14ac:dyDescent="0.3">
      <c r="C55" s="29" t="s">
        <v>227</v>
      </c>
      <c r="D55" s="29" t="s">
        <v>228</v>
      </c>
      <c r="E55" s="34">
        <v>40</v>
      </c>
      <c r="F55" s="35">
        <v>48</v>
      </c>
      <c r="G55" s="9">
        <v>70.588235294117652</v>
      </c>
    </row>
    <row r="56" spans="3:18" x14ac:dyDescent="0.3">
      <c r="C56" s="29" t="s">
        <v>296</v>
      </c>
      <c r="D56" s="29" t="s">
        <v>164</v>
      </c>
      <c r="E56" s="34">
        <v>40</v>
      </c>
      <c r="F56" s="35">
        <v>48</v>
      </c>
      <c r="G56" s="9">
        <v>70.588235294117652</v>
      </c>
    </row>
    <row r="57" spans="3:18" ht="17.45" customHeight="1" x14ac:dyDescent="0.3">
      <c r="C57" s="29" t="s">
        <v>108</v>
      </c>
      <c r="D57" s="29" t="s">
        <v>178</v>
      </c>
      <c r="E57" s="34">
        <v>37.5</v>
      </c>
      <c r="F57" s="35">
        <v>53</v>
      </c>
      <c r="G57" s="9">
        <v>77.941176470588232</v>
      </c>
    </row>
    <row r="58" spans="3:18" ht="17.45" customHeight="1" x14ac:dyDescent="0.3">
      <c r="C58" s="29" t="s">
        <v>61</v>
      </c>
      <c r="D58" s="29" t="s">
        <v>172</v>
      </c>
      <c r="E58" s="34">
        <v>37.5</v>
      </c>
      <c r="F58" s="35">
        <v>53</v>
      </c>
      <c r="G58" s="9">
        <v>77.941176470588232</v>
      </c>
    </row>
    <row r="59" spans="3:18" ht="17.45" customHeight="1" x14ac:dyDescent="0.3">
      <c r="C59" s="29" t="s">
        <v>216</v>
      </c>
      <c r="D59" s="29" t="s">
        <v>217</v>
      </c>
      <c r="E59" s="34">
        <v>37.5</v>
      </c>
      <c r="F59" s="35">
        <v>53</v>
      </c>
      <c r="G59" s="9">
        <v>77.941176470588232</v>
      </c>
    </row>
    <row r="60" spans="3:18" ht="17.45" customHeight="1" x14ac:dyDescent="0.3">
      <c r="C60" s="29" t="s">
        <v>60</v>
      </c>
      <c r="D60" s="29" t="s">
        <v>218</v>
      </c>
      <c r="E60" s="34">
        <v>35</v>
      </c>
      <c r="F60" s="35">
        <v>56</v>
      </c>
      <c r="G60" s="9">
        <v>82.35294117647058</v>
      </c>
    </row>
    <row r="61" spans="3:18" ht="17.45" customHeight="1" x14ac:dyDescent="0.3">
      <c r="C61" s="29" t="s">
        <v>86</v>
      </c>
      <c r="D61" s="29" t="s">
        <v>220</v>
      </c>
      <c r="E61" s="34">
        <v>35</v>
      </c>
      <c r="F61" s="35">
        <v>56</v>
      </c>
      <c r="G61" s="9">
        <v>82.35294117647058</v>
      </c>
    </row>
    <row r="62" spans="3:18" ht="17.45" customHeight="1" x14ac:dyDescent="0.3">
      <c r="C62" s="29" t="s">
        <v>204</v>
      </c>
      <c r="D62" s="29" t="s">
        <v>205</v>
      </c>
      <c r="E62" s="34">
        <v>35</v>
      </c>
      <c r="F62" s="35">
        <v>56</v>
      </c>
      <c r="G62" s="9">
        <v>82.35294117647058</v>
      </c>
    </row>
    <row r="63" spans="3:18" ht="17.45" customHeight="1" x14ac:dyDescent="0.3">
      <c r="C63" s="29" t="s">
        <v>182</v>
      </c>
      <c r="D63" s="29" t="s">
        <v>183</v>
      </c>
      <c r="E63" s="34">
        <v>35</v>
      </c>
      <c r="F63" s="35">
        <v>56</v>
      </c>
      <c r="G63" s="9">
        <v>82.35294117647058</v>
      </c>
    </row>
    <row r="64" spans="3:18" ht="17.45" customHeight="1" x14ac:dyDescent="0.3">
      <c r="C64" s="29" t="s">
        <v>194</v>
      </c>
      <c r="D64" s="29" t="s">
        <v>195</v>
      </c>
      <c r="E64" s="34">
        <v>32.5</v>
      </c>
      <c r="F64" s="35">
        <v>60</v>
      </c>
      <c r="G64" s="9">
        <v>88.235294117647058</v>
      </c>
    </row>
    <row r="65" spans="3:7" ht="17.45" customHeight="1" x14ac:dyDescent="0.3">
      <c r="C65" s="29" t="s">
        <v>55</v>
      </c>
      <c r="D65" s="29" t="s">
        <v>161</v>
      </c>
      <c r="E65" s="34">
        <v>30</v>
      </c>
      <c r="F65" s="35">
        <v>61</v>
      </c>
      <c r="G65" s="9">
        <v>89.705882352941174</v>
      </c>
    </row>
    <row r="66" spans="3:7" ht="17.45" customHeight="1" x14ac:dyDescent="0.3">
      <c r="C66" s="29" t="s">
        <v>111</v>
      </c>
      <c r="D66" s="29" t="s">
        <v>224</v>
      </c>
      <c r="E66" s="34">
        <v>30</v>
      </c>
      <c r="F66" s="35">
        <v>61</v>
      </c>
      <c r="G66" s="9">
        <v>89.705882352941174</v>
      </c>
    </row>
    <row r="67" spans="3:7" ht="17.45" customHeight="1" x14ac:dyDescent="0.3">
      <c r="C67" s="29" t="s">
        <v>43</v>
      </c>
      <c r="D67" s="29" t="s">
        <v>163</v>
      </c>
      <c r="E67" s="34">
        <v>30</v>
      </c>
      <c r="F67" s="35">
        <v>61</v>
      </c>
      <c r="G67" s="9">
        <v>89.705882352941174</v>
      </c>
    </row>
    <row r="68" spans="3:7" ht="17.45" customHeight="1" x14ac:dyDescent="0.3">
      <c r="C68" s="29" t="s">
        <v>106</v>
      </c>
      <c r="D68" s="29" t="s">
        <v>196</v>
      </c>
      <c r="E68" s="34">
        <v>22.5</v>
      </c>
      <c r="F68" s="35">
        <v>64</v>
      </c>
      <c r="G68" s="9">
        <v>94.117647058823522</v>
      </c>
    </row>
    <row r="69" spans="3:7" ht="17.45" customHeight="1" x14ac:dyDescent="0.3">
      <c r="C69" s="29" t="s">
        <v>113</v>
      </c>
      <c r="D69" s="29" t="s">
        <v>238</v>
      </c>
      <c r="E69" s="34">
        <v>20</v>
      </c>
      <c r="F69" s="35">
        <v>65</v>
      </c>
      <c r="G69" s="9">
        <v>95.588235294117652</v>
      </c>
    </row>
    <row r="70" spans="3:7" ht="17.45" customHeight="1" x14ac:dyDescent="0.3">
      <c r="C70" s="29" t="s">
        <v>192</v>
      </c>
      <c r="D70" s="29" t="s">
        <v>193</v>
      </c>
      <c r="E70" s="34">
        <v>20</v>
      </c>
      <c r="F70" s="35">
        <v>65</v>
      </c>
      <c r="G70" s="9">
        <v>95.588235294117652</v>
      </c>
    </row>
    <row r="71" spans="3:7" ht="17.45" customHeight="1" x14ac:dyDescent="0.3">
      <c r="C71" s="29" t="s">
        <v>236</v>
      </c>
      <c r="D71" s="29" t="s">
        <v>237</v>
      </c>
      <c r="E71" s="34">
        <v>17.5</v>
      </c>
      <c r="F71" s="35">
        <v>67</v>
      </c>
      <c r="G71" s="9">
        <v>98.529411764705884</v>
      </c>
    </row>
    <row r="72" spans="3:7" ht="17.45" customHeight="1" x14ac:dyDescent="0.3">
      <c r="C72" s="29" t="s">
        <v>76</v>
      </c>
      <c r="D72" s="29" t="s">
        <v>181</v>
      </c>
      <c r="E72" s="34">
        <v>0</v>
      </c>
      <c r="F72" s="35">
        <v>127</v>
      </c>
      <c r="G72" s="9">
        <v>100</v>
      </c>
    </row>
    <row r="73" spans="3:7" ht="17.45" customHeight="1" x14ac:dyDescent="0.3">
      <c r="C73" s="29" t="s">
        <v>56</v>
      </c>
      <c r="D73" s="29" t="s">
        <v>233</v>
      </c>
      <c r="E73" s="34">
        <v>0</v>
      </c>
      <c r="F73" s="35">
        <v>127</v>
      </c>
      <c r="G73" s="9">
        <v>100</v>
      </c>
    </row>
    <row r="74" spans="3:7" ht="17.45" customHeight="1" x14ac:dyDescent="0.3">
      <c r="C74" s="29" t="s">
        <v>85</v>
      </c>
      <c r="D74" s="29" t="s">
        <v>244</v>
      </c>
      <c r="E74" s="34">
        <v>0</v>
      </c>
      <c r="F74" s="35">
        <v>127</v>
      </c>
      <c r="G74" s="9">
        <v>100</v>
      </c>
    </row>
    <row r="75" spans="3:7" ht="17.45" customHeight="1" x14ac:dyDescent="0.3">
      <c r="C75" s="29" t="s">
        <v>245</v>
      </c>
      <c r="D75" s="29" t="s">
        <v>246</v>
      </c>
      <c r="E75" s="34">
        <v>0</v>
      </c>
      <c r="F75" s="35">
        <v>127</v>
      </c>
      <c r="G75" s="9">
        <v>100</v>
      </c>
    </row>
    <row r="76" spans="3:7" ht="17.45" customHeight="1" x14ac:dyDescent="0.3">
      <c r="C76" s="29" t="s">
        <v>71</v>
      </c>
      <c r="D76" s="29" t="s">
        <v>247</v>
      </c>
      <c r="E76" s="34">
        <v>0</v>
      </c>
      <c r="F76" s="35">
        <v>127</v>
      </c>
      <c r="G76" s="9">
        <v>100</v>
      </c>
    </row>
    <row r="77" spans="3:7" ht="17.45" customHeight="1" x14ac:dyDescent="0.3">
      <c r="C77" s="29" t="s">
        <v>69</v>
      </c>
      <c r="D77" s="29" t="s">
        <v>248</v>
      </c>
      <c r="E77" s="34">
        <v>0</v>
      </c>
      <c r="F77" s="35">
        <v>127</v>
      </c>
      <c r="G77" s="9">
        <v>100</v>
      </c>
    </row>
    <row r="78" spans="3:7" ht="17.45" customHeight="1" x14ac:dyDescent="0.3">
      <c r="C78" s="29" t="s">
        <v>116</v>
      </c>
      <c r="D78" s="29" t="s">
        <v>249</v>
      </c>
      <c r="E78" s="34">
        <v>0</v>
      </c>
      <c r="F78" s="35">
        <v>127</v>
      </c>
      <c r="G78" s="9">
        <v>100</v>
      </c>
    </row>
    <row r="79" spans="3:7" ht="17.45" customHeight="1" x14ac:dyDescent="0.3">
      <c r="C79" s="29" t="s">
        <v>250</v>
      </c>
      <c r="D79" s="29" t="s">
        <v>251</v>
      </c>
      <c r="E79" s="34">
        <v>0</v>
      </c>
      <c r="F79" s="35">
        <v>127</v>
      </c>
      <c r="G79" s="9">
        <v>100</v>
      </c>
    </row>
    <row r="80" spans="3:7" x14ac:dyDescent="0.3">
      <c r="C80" s="29" t="s">
        <v>59</v>
      </c>
      <c r="D80" s="29" t="s">
        <v>252</v>
      </c>
      <c r="E80" s="34">
        <v>0</v>
      </c>
      <c r="F80" s="35">
        <v>127</v>
      </c>
      <c r="G80" s="9">
        <v>100</v>
      </c>
    </row>
    <row r="81" spans="3:7" x14ac:dyDescent="0.3">
      <c r="C81" s="29" t="s">
        <v>46</v>
      </c>
      <c r="D81" s="29" t="s">
        <v>191</v>
      </c>
      <c r="E81" s="34">
        <v>0</v>
      </c>
      <c r="F81" s="35">
        <v>127</v>
      </c>
      <c r="G81" s="9">
        <v>100</v>
      </c>
    </row>
    <row r="82" spans="3:7" x14ac:dyDescent="0.3">
      <c r="C82" s="29" t="s">
        <v>253</v>
      </c>
      <c r="D82" s="29" t="s">
        <v>254</v>
      </c>
      <c r="E82" s="34">
        <v>0</v>
      </c>
      <c r="F82" s="35">
        <v>127</v>
      </c>
      <c r="G82" s="9">
        <v>100</v>
      </c>
    </row>
    <row r="83" spans="3:7" x14ac:dyDescent="0.3">
      <c r="C83" s="29" t="s">
        <v>74</v>
      </c>
      <c r="D83" s="29" t="s">
        <v>255</v>
      </c>
      <c r="E83" s="34">
        <v>0</v>
      </c>
      <c r="F83" s="35">
        <v>127</v>
      </c>
      <c r="G83" s="9">
        <v>100</v>
      </c>
    </row>
    <row r="84" spans="3:7" x14ac:dyDescent="0.3">
      <c r="C84" s="29" t="s">
        <v>225</v>
      </c>
      <c r="D84" s="29" t="s">
        <v>226</v>
      </c>
      <c r="E84" s="34">
        <v>0</v>
      </c>
      <c r="F84" s="35">
        <v>127</v>
      </c>
      <c r="G84" s="9">
        <v>100</v>
      </c>
    </row>
    <row r="85" spans="3:7" x14ac:dyDescent="0.3">
      <c r="C85" s="29" t="s">
        <v>101</v>
      </c>
      <c r="D85" s="29" t="s">
        <v>166</v>
      </c>
      <c r="E85" s="34">
        <v>0</v>
      </c>
      <c r="F85" s="35">
        <v>127</v>
      </c>
      <c r="G85" s="9">
        <v>100</v>
      </c>
    </row>
    <row r="86" spans="3:7" x14ac:dyDescent="0.3">
      <c r="C86" s="29" t="s">
        <v>80</v>
      </c>
      <c r="D86" s="29" t="s">
        <v>256</v>
      </c>
      <c r="E86" s="34">
        <v>0</v>
      </c>
      <c r="F86" s="35">
        <v>127</v>
      </c>
      <c r="G86" s="9">
        <v>100</v>
      </c>
    </row>
    <row r="87" spans="3:7" x14ac:dyDescent="0.3">
      <c r="C87" s="29" t="s">
        <v>82</v>
      </c>
      <c r="D87" s="29" t="s">
        <v>257</v>
      </c>
      <c r="E87" s="34">
        <v>0</v>
      </c>
      <c r="F87" s="35">
        <v>127</v>
      </c>
      <c r="G87" s="9">
        <v>100</v>
      </c>
    </row>
    <row r="88" spans="3:7" x14ac:dyDescent="0.3">
      <c r="C88" s="29" t="s">
        <v>84</v>
      </c>
      <c r="D88" s="29" t="s">
        <v>202</v>
      </c>
      <c r="E88" s="34">
        <v>0</v>
      </c>
      <c r="F88" s="35">
        <v>127</v>
      </c>
      <c r="G88" s="9">
        <v>100</v>
      </c>
    </row>
    <row r="89" spans="3:7" x14ac:dyDescent="0.3">
      <c r="C89" s="29" t="s">
        <v>63</v>
      </c>
      <c r="D89" s="29" t="s">
        <v>223</v>
      </c>
      <c r="E89" s="34">
        <v>0</v>
      </c>
      <c r="F89" s="35">
        <v>127</v>
      </c>
      <c r="G89" s="9">
        <v>100</v>
      </c>
    </row>
    <row r="90" spans="3:7" x14ac:dyDescent="0.3">
      <c r="C90" s="29" t="s">
        <v>57</v>
      </c>
      <c r="D90" s="29" t="s">
        <v>258</v>
      </c>
      <c r="E90" s="34">
        <v>0</v>
      </c>
      <c r="F90" s="35">
        <v>127</v>
      </c>
      <c r="G90" s="9">
        <v>100</v>
      </c>
    </row>
    <row r="91" spans="3:7" x14ac:dyDescent="0.3">
      <c r="C91" s="29" t="s">
        <v>41</v>
      </c>
      <c r="D91" s="29" t="s">
        <v>259</v>
      </c>
      <c r="E91" s="34">
        <v>0</v>
      </c>
      <c r="F91" s="35">
        <v>127</v>
      </c>
      <c r="G91" s="9">
        <v>100</v>
      </c>
    </row>
    <row r="92" spans="3:7" x14ac:dyDescent="0.3">
      <c r="C92" s="29" t="s">
        <v>109</v>
      </c>
      <c r="D92" s="29" t="s">
        <v>234</v>
      </c>
      <c r="E92" s="34">
        <v>0</v>
      </c>
      <c r="F92" s="35">
        <v>127</v>
      </c>
      <c r="G92" s="9">
        <v>100</v>
      </c>
    </row>
    <row r="93" spans="3:7" x14ac:dyDescent="0.3">
      <c r="C93" s="29" t="s">
        <v>44</v>
      </c>
      <c r="D93" s="29" t="s">
        <v>260</v>
      </c>
      <c r="E93" s="34">
        <v>0</v>
      </c>
      <c r="F93" s="35">
        <v>127</v>
      </c>
      <c r="G93" s="9">
        <v>100</v>
      </c>
    </row>
    <row r="94" spans="3:7" x14ac:dyDescent="0.3">
      <c r="C94" s="29" t="s">
        <v>47</v>
      </c>
      <c r="D94" s="29" t="s">
        <v>188</v>
      </c>
      <c r="E94" s="34">
        <v>0</v>
      </c>
      <c r="F94" s="35">
        <v>127</v>
      </c>
      <c r="G94" s="9">
        <v>100</v>
      </c>
    </row>
    <row r="95" spans="3:7" x14ac:dyDescent="0.3">
      <c r="C95" s="29" t="s">
        <v>92</v>
      </c>
      <c r="D95" s="29" t="s">
        <v>261</v>
      </c>
      <c r="E95" s="34">
        <v>0</v>
      </c>
      <c r="F95" s="35">
        <v>127</v>
      </c>
      <c r="G95" s="9">
        <v>100</v>
      </c>
    </row>
    <row r="96" spans="3:7" x14ac:dyDescent="0.3">
      <c r="C96" s="29" t="s">
        <v>83</v>
      </c>
      <c r="D96" s="29" t="s">
        <v>235</v>
      </c>
      <c r="E96" s="34">
        <v>0</v>
      </c>
      <c r="F96" s="35">
        <v>127</v>
      </c>
      <c r="G96" s="9">
        <v>100</v>
      </c>
    </row>
    <row r="97" spans="3:7" x14ac:dyDescent="0.3">
      <c r="C97" s="29" t="s">
        <v>70</v>
      </c>
      <c r="D97" s="29" t="s">
        <v>262</v>
      </c>
      <c r="E97" s="34">
        <v>0</v>
      </c>
      <c r="F97" s="35">
        <v>127</v>
      </c>
      <c r="G97" s="9">
        <v>100</v>
      </c>
    </row>
    <row r="98" spans="3:7" x14ac:dyDescent="0.3">
      <c r="C98" s="29" t="s">
        <v>112</v>
      </c>
      <c r="D98" s="29" t="s">
        <v>263</v>
      </c>
      <c r="E98" s="34">
        <v>0</v>
      </c>
      <c r="F98" s="35">
        <v>127</v>
      </c>
      <c r="G98" s="9">
        <v>100</v>
      </c>
    </row>
    <row r="99" spans="3:7" x14ac:dyDescent="0.3">
      <c r="C99" s="29" t="s">
        <v>264</v>
      </c>
      <c r="D99" s="29" t="s">
        <v>265</v>
      </c>
      <c r="E99" s="34">
        <v>0</v>
      </c>
      <c r="F99" s="35">
        <v>127</v>
      </c>
      <c r="G99" s="9">
        <v>100</v>
      </c>
    </row>
    <row r="100" spans="3:7" x14ac:dyDescent="0.3">
      <c r="C100" s="29" t="s">
        <v>266</v>
      </c>
      <c r="D100" s="29" t="s">
        <v>267</v>
      </c>
      <c r="E100" s="34">
        <v>0</v>
      </c>
      <c r="F100" s="35">
        <v>127</v>
      </c>
      <c r="G100" s="9">
        <v>100</v>
      </c>
    </row>
    <row r="101" spans="3:7" x14ac:dyDescent="0.3">
      <c r="C101" s="29" t="s">
        <v>64</v>
      </c>
      <c r="D101" s="29" t="s">
        <v>268</v>
      </c>
      <c r="E101" s="34">
        <v>0</v>
      </c>
      <c r="F101" s="35">
        <v>127</v>
      </c>
      <c r="G101" s="9">
        <v>100</v>
      </c>
    </row>
    <row r="102" spans="3:7" x14ac:dyDescent="0.3">
      <c r="C102" s="29" t="s">
        <v>100</v>
      </c>
      <c r="D102" s="29" t="s">
        <v>269</v>
      </c>
      <c r="E102" s="34">
        <v>0</v>
      </c>
      <c r="F102" s="35">
        <v>127</v>
      </c>
      <c r="G102" s="9">
        <v>100</v>
      </c>
    </row>
    <row r="103" spans="3:7" x14ac:dyDescent="0.3">
      <c r="C103" s="29" t="s">
        <v>99</v>
      </c>
      <c r="D103" s="29" t="s">
        <v>270</v>
      </c>
      <c r="E103" s="34">
        <v>0</v>
      </c>
      <c r="F103" s="35">
        <v>127</v>
      </c>
      <c r="G103" s="9">
        <v>100</v>
      </c>
    </row>
    <row r="104" spans="3:7" x14ac:dyDescent="0.3">
      <c r="C104" s="29" t="s">
        <v>66</v>
      </c>
      <c r="D104" s="29" t="s">
        <v>271</v>
      </c>
      <c r="E104" s="34">
        <v>0</v>
      </c>
      <c r="F104" s="35">
        <v>127</v>
      </c>
      <c r="G104" s="9">
        <v>100</v>
      </c>
    </row>
    <row r="105" spans="3:7" x14ac:dyDescent="0.3">
      <c r="C105" s="29" t="s">
        <v>40</v>
      </c>
      <c r="D105" s="29" t="s">
        <v>272</v>
      </c>
      <c r="E105" s="34">
        <v>0</v>
      </c>
      <c r="F105" s="35">
        <v>127</v>
      </c>
      <c r="G105" s="9">
        <v>100</v>
      </c>
    </row>
    <row r="106" spans="3:7" x14ac:dyDescent="0.3">
      <c r="C106" s="29" t="s">
        <v>273</v>
      </c>
      <c r="D106" s="29" t="s">
        <v>274</v>
      </c>
      <c r="E106" s="34">
        <v>0</v>
      </c>
      <c r="F106" s="35">
        <v>127</v>
      </c>
      <c r="G106" s="9">
        <v>100</v>
      </c>
    </row>
    <row r="107" spans="3:7" x14ac:dyDescent="0.3">
      <c r="C107" s="29" t="s">
        <v>114</v>
      </c>
      <c r="D107" s="29" t="s">
        <v>275</v>
      </c>
      <c r="E107" s="34">
        <v>0</v>
      </c>
      <c r="F107" s="35">
        <v>127</v>
      </c>
      <c r="G107" s="9">
        <v>100</v>
      </c>
    </row>
    <row r="108" spans="3:7" x14ac:dyDescent="0.3">
      <c r="C108" s="29" t="s">
        <v>276</v>
      </c>
      <c r="D108" s="29" t="s">
        <v>277</v>
      </c>
      <c r="E108" s="34">
        <v>0</v>
      </c>
      <c r="F108" s="35">
        <v>127</v>
      </c>
      <c r="G108" s="9">
        <v>100</v>
      </c>
    </row>
    <row r="109" spans="3:7" x14ac:dyDescent="0.3">
      <c r="C109" s="29" t="s">
        <v>48</v>
      </c>
      <c r="D109" s="29" t="s">
        <v>278</v>
      </c>
      <c r="E109" s="34">
        <v>0</v>
      </c>
      <c r="F109" s="35">
        <v>127</v>
      </c>
      <c r="G109" s="9">
        <v>100</v>
      </c>
    </row>
    <row r="110" spans="3:7" x14ac:dyDescent="0.3">
      <c r="C110" s="29" t="s">
        <v>90</v>
      </c>
      <c r="D110" s="29" t="s">
        <v>279</v>
      </c>
      <c r="E110" s="34">
        <v>0</v>
      </c>
      <c r="F110" s="35">
        <v>127</v>
      </c>
      <c r="G110" s="9">
        <v>100</v>
      </c>
    </row>
    <row r="111" spans="3:7" x14ac:dyDescent="0.3">
      <c r="C111" s="29" t="s">
        <v>212</v>
      </c>
      <c r="D111" s="29" t="s">
        <v>213</v>
      </c>
      <c r="E111" s="34">
        <v>0</v>
      </c>
      <c r="F111" s="35">
        <v>127</v>
      </c>
      <c r="G111" s="9">
        <v>100</v>
      </c>
    </row>
    <row r="112" spans="3:7" x14ac:dyDescent="0.3">
      <c r="C112" s="29" t="s">
        <v>179</v>
      </c>
      <c r="D112" s="29" t="s">
        <v>180</v>
      </c>
      <c r="E112" s="34">
        <v>0</v>
      </c>
      <c r="F112" s="35">
        <v>127</v>
      </c>
      <c r="G112" s="9">
        <v>100</v>
      </c>
    </row>
    <row r="113" spans="3:7" x14ac:dyDescent="0.3">
      <c r="C113" s="2" t="s">
        <v>280</v>
      </c>
      <c r="D113" s="29" t="s">
        <v>281</v>
      </c>
      <c r="E113" s="29">
        <v>0</v>
      </c>
      <c r="F113" s="35">
        <v>127</v>
      </c>
      <c r="G113" s="9">
        <v>100</v>
      </c>
    </row>
    <row r="114" spans="3:7" x14ac:dyDescent="0.3">
      <c r="C114" s="2" t="s">
        <v>282</v>
      </c>
      <c r="D114" s="29" t="s">
        <v>283</v>
      </c>
      <c r="E114" s="29">
        <v>0</v>
      </c>
      <c r="F114" s="35">
        <v>127</v>
      </c>
      <c r="G114" s="9">
        <v>100</v>
      </c>
    </row>
    <row r="115" spans="3:7" x14ac:dyDescent="0.3">
      <c r="C115" s="2" t="s">
        <v>242</v>
      </c>
      <c r="D115" s="29" t="s">
        <v>243</v>
      </c>
      <c r="E115" s="29">
        <v>0</v>
      </c>
      <c r="F115" s="35">
        <v>127</v>
      </c>
      <c r="G115" s="9">
        <v>100</v>
      </c>
    </row>
    <row r="116" spans="3:7" x14ac:dyDescent="0.3">
      <c r="C116" s="2" t="s">
        <v>110</v>
      </c>
      <c r="D116" s="29" t="s">
        <v>229</v>
      </c>
      <c r="E116" s="29">
        <v>0</v>
      </c>
      <c r="F116" s="35">
        <v>127</v>
      </c>
      <c r="G116" s="9">
        <v>100</v>
      </c>
    </row>
    <row r="117" spans="3:7" x14ac:dyDescent="0.3">
      <c r="C117" s="2" t="s">
        <v>186</v>
      </c>
      <c r="D117" s="29" t="s">
        <v>187</v>
      </c>
      <c r="E117" s="29">
        <v>0</v>
      </c>
      <c r="F117" s="35">
        <v>127</v>
      </c>
      <c r="G117" s="9">
        <v>100</v>
      </c>
    </row>
    <row r="118" spans="3:7" x14ac:dyDescent="0.3">
      <c r="C118" s="2" t="s">
        <v>72</v>
      </c>
      <c r="D118" s="29" t="s">
        <v>284</v>
      </c>
      <c r="E118" s="29">
        <v>0</v>
      </c>
      <c r="F118" s="35">
        <v>127</v>
      </c>
      <c r="G118" s="9">
        <v>100</v>
      </c>
    </row>
    <row r="119" spans="3:7" x14ac:dyDescent="0.3">
      <c r="C119" s="2" t="s">
        <v>230</v>
      </c>
      <c r="D119" s="29" t="s">
        <v>231</v>
      </c>
      <c r="E119" s="29">
        <v>0</v>
      </c>
      <c r="F119" s="35">
        <v>127</v>
      </c>
      <c r="G119" s="9">
        <v>100</v>
      </c>
    </row>
    <row r="120" spans="3:7" x14ac:dyDescent="0.3">
      <c r="C120" s="2" t="s">
        <v>91</v>
      </c>
      <c r="D120" s="29" t="s">
        <v>232</v>
      </c>
      <c r="E120" s="29">
        <v>0</v>
      </c>
      <c r="F120" s="35">
        <v>127</v>
      </c>
      <c r="G120" s="9">
        <v>100</v>
      </c>
    </row>
    <row r="121" spans="3:7" x14ac:dyDescent="0.3">
      <c r="C121" s="2" t="s">
        <v>167</v>
      </c>
      <c r="D121" s="29" t="s">
        <v>168</v>
      </c>
      <c r="E121" s="29">
        <v>0</v>
      </c>
      <c r="F121" s="35">
        <v>127</v>
      </c>
      <c r="G121" s="9">
        <v>100</v>
      </c>
    </row>
    <row r="122" spans="3:7" x14ac:dyDescent="0.3">
      <c r="C122" s="2" t="s">
        <v>285</v>
      </c>
      <c r="D122" s="29" t="s">
        <v>286</v>
      </c>
      <c r="E122" s="29">
        <v>0</v>
      </c>
      <c r="F122" s="35">
        <v>127</v>
      </c>
      <c r="G122" s="9">
        <v>100</v>
      </c>
    </row>
    <row r="123" spans="3:7" x14ac:dyDescent="0.3">
      <c r="C123" s="2" t="s">
        <v>87</v>
      </c>
      <c r="D123" s="29" t="s">
        <v>287</v>
      </c>
      <c r="E123" s="29">
        <v>0</v>
      </c>
      <c r="F123" s="35">
        <v>127</v>
      </c>
      <c r="G123" s="9">
        <v>100</v>
      </c>
    </row>
    <row r="124" spans="3:7" x14ac:dyDescent="0.3">
      <c r="C124" s="2" t="s">
        <v>206</v>
      </c>
      <c r="D124" s="29" t="s">
        <v>207</v>
      </c>
      <c r="E124" s="29">
        <v>0</v>
      </c>
      <c r="F124" s="35">
        <v>127</v>
      </c>
      <c r="G124" s="9">
        <v>100</v>
      </c>
    </row>
    <row r="125" spans="3:7" x14ac:dyDescent="0.3">
      <c r="C125" s="2" t="s">
        <v>105</v>
      </c>
      <c r="D125" s="29" t="s">
        <v>219</v>
      </c>
      <c r="E125" s="29">
        <v>0</v>
      </c>
      <c r="F125" s="35">
        <v>127</v>
      </c>
      <c r="G125" s="9">
        <v>100</v>
      </c>
    </row>
    <row r="126" spans="3:7" x14ac:dyDescent="0.3">
      <c r="C126" s="2" t="s">
        <v>58</v>
      </c>
      <c r="D126" s="2" t="s">
        <v>288</v>
      </c>
      <c r="E126" s="2">
        <v>0</v>
      </c>
      <c r="F126" s="2">
        <v>127</v>
      </c>
      <c r="G126" s="2">
        <v>100</v>
      </c>
    </row>
    <row r="127" spans="3:7" x14ac:dyDescent="0.3">
      <c r="C127" s="2" t="s">
        <v>94</v>
      </c>
      <c r="D127" s="2" t="s">
        <v>289</v>
      </c>
      <c r="E127" s="2">
        <v>0</v>
      </c>
      <c r="F127" s="2">
        <v>127</v>
      </c>
      <c r="G127" s="2">
        <v>100</v>
      </c>
    </row>
    <row r="128" spans="3:7" x14ac:dyDescent="0.3">
      <c r="C128" s="2" t="s">
        <v>95</v>
      </c>
      <c r="D128" s="2" t="s">
        <v>290</v>
      </c>
      <c r="E128" s="2">
        <v>0</v>
      </c>
      <c r="F128" s="2">
        <v>127</v>
      </c>
      <c r="G128" s="2">
        <v>100</v>
      </c>
    </row>
    <row r="129" spans="3:7" x14ac:dyDescent="0.3">
      <c r="C129" s="2" t="s">
        <v>214</v>
      </c>
      <c r="D129" s="2" t="s">
        <v>215</v>
      </c>
      <c r="E129" s="2">
        <v>0</v>
      </c>
      <c r="F129" s="2">
        <v>127</v>
      </c>
      <c r="G129" s="2">
        <v>100</v>
      </c>
    </row>
    <row r="130" spans="3:7" x14ac:dyDescent="0.3">
      <c r="C130" s="2" t="s">
        <v>291</v>
      </c>
      <c r="D130" s="2" t="s">
        <v>292</v>
      </c>
      <c r="E130" s="2">
        <v>0</v>
      </c>
      <c r="F130" s="2">
        <v>127</v>
      </c>
      <c r="G130" s="2">
        <v>100</v>
      </c>
    </row>
    <row r="131" spans="3:7" x14ac:dyDescent="0.3">
      <c r="C131" s="2" t="s">
        <v>293</v>
      </c>
      <c r="D131" s="2" t="s">
        <v>294</v>
      </c>
      <c r="E131" s="2">
        <v>0</v>
      </c>
      <c r="F131" s="2">
        <v>127</v>
      </c>
      <c r="G131" s="2">
        <v>100</v>
      </c>
    </row>
  </sheetData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workbookViewId="0">
      <selection activeCell="H4" sqref="H4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7" t="s">
        <v>117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16</v>
      </c>
      <c r="C4" s="16" t="s">
        <v>17</v>
      </c>
      <c r="E4" s="3" t="s">
        <v>4</v>
      </c>
      <c r="F4" s="16">
        <v>127</v>
      </c>
      <c r="G4" s="3" t="s">
        <v>18</v>
      </c>
      <c r="H4" s="20">
        <v>64.7</v>
      </c>
      <c r="I4" s="3" t="s">
        <v>19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1">
        <v>1</v>
      </c>
      <c r="C7" s="21">
        <v>2.5</v>
      </c>
      <c r="D7" s="17">
        <f>74/80*100</f>
        <v>92.5</v>
      </c>
      <c r="E7" s="34">
        <v>0</v>
      </c>
      <c r="F7" s="34">
        <v>2</v>
      </c>
      <c r="G7" s="34">
        <v>74</v>
      </c>
      <c r="H7" s="34">
        <v>1</v>
      </c>
      <c r="I7" s="34">
        <v>1</v>
      </c>
      <c r="J7" s="22" t="s">
        <v>30</v>
      </c>
    </row>
    <row r="8" spans="2:10" x14ac:dyDescent="0.3">
      <c r="B8" s="21">
        <v>2</v>
      </c>
      <c r="C8" s="21">
        <v>2.5</v>
      </c>
      <c r="D8" s="17">
        <f>33/80*100</f>
        <v>41.25</v>
      </c>
      <c r="E8" s="34">
        <v>15</v>
      </c>
      <c r="F8" s="34">
        <v>8</v>
      </c>
      <c r="G8" s="34">
        <v>33</v>
      </c>
      <c r="H8" s="34">
        <v>16</v>
      </c>
      <c r="I8" s="34">
        <v>6</v>
      </c>
      <c r="J8" s="22" t="s">
        <v>25</v>
      </c>
    </row>
    <row r="9" spans="2:10" x14ac:dyDescent="0.3">
      <c r="B9" s="21">
        <v>3</v>
      </c>
      <c r="C9" s="21">
        <v>2.5</v>
      </c>
      <c r="D9" s="17">
        <f>58/80*100</f>
        <v>72.5</v>
      </c>
      <c r="E9" s="34">
        <v>0</v>
      </c>
      <c r="F9" s="34">
        <v>11</v>
      </c>
      <c r="G9" s="34">
        <v>7</v>
      </c>
      <c r="H9" s="34">
        <v>2</v>
      </c>
      <c r="I9" s="34">
        <v>58</v>
      </c>
      <c r="J9" s="22" t="s">
        <v>30</v>
      </c>
    </row>
    <row r="10" spans="2:10" x14ac:dyDescent="0.3">
      <c r="B10" s="21">
        <v>4</v>
      </c>
      <c r="C10" s="21">
        <v>2.5</v>
      </c>
      <c r="D10" s="17">
        <f>20/80*100</f>
        <v>25</v>
      </c>
      <c r="E10" s="34">
        <v>20</v>
      </c>
      <c r="F10" s="34">
        <v>17</v>
      </c>
      <c r="G10" s="34">
        <v>2</v>
      </c>
      <c r="H10" s="34">
        <v>17</v>
      </c>
      <c r="I10" s="34">
        <v>22</v>
      </c>
      <c r="J10" s="22" t="s">
        <v>30</v>
      </c>
    </row>
    <row r="11" spans="2:10" x14ac:dyDescent="0.3">
      <c r="B11" s="21">
        <v>5</v>
      </c>
      <c r="C11" s="21">
        <v>2.5</v>
      </c>
      <c r="D11" s="17">
        <f>62/80*100</f>
        <v>77.5</v>
      </c>
      <c r="E11" s="34">
        <v>62</v>
      </c>
      <c r="F11" s="34">
        <v>0</v>
      </c>
      <c r="G11" s="34">
        <v>7</v>
      </c>
      <c r="H11" s="34">
        <v>6</v>
      </c>
      <c r="I11" s="34">
        <v>3</v>
      </c>
      <c r="J11" s="22" t="s">
        <v>25</v>
      </c>
    </row>
    <row r="12" spans="2:10" x14ac:dyDescent="0.3">
      <c r="B12" s="21">
        <v>6</v>
      </c>
      <c r="C12" s="21">
        <v>2.5</v>
      </c>
      <c r="D12" s="17">
        <f>59/80*100</f>
        <v>73.75</v>
      </c>
      <c r="E12" s="34">
        <v>3</v>
      </c>
      <c r="F12" s="34">
        <v>8</v>
      </c>
      <c r="G12" s="34">
        <v>5</v>
      </c>
      <c r="H12" s="34">
        <v>3</v>
      </c>
      <c r="I12" s="34">
        <v>59</v>
      </c>
      <c r="J12" s="22" t="s">
        <v>25</v>
      </c>
    </row>
    <row r="13" spans="2:10" x14ac:dyDescent="0.3">
      <c r="B13" s="21">
        <v>7</v>
      </c>
      <c r="C13" s="21">
        <v>2.5</v>
      </c>
      <c r="D13" s="17">
        <f>65/80*100</f>
        <v>81.25</v>
      </c>
      <c r="E13" s="34">
        <v>8</v>
      </c>
      <c r="F13" s="34">
        <v>0</v>
      </c>
      <c r="G13" s="34">
        <v>4</v>
      </c>
      <c r="H13" s="34">
        <v>1</v>
      </c>
      <c r="I13" s="34">
        <v>65</v>
      </c>
      <c r="J13" s="22" t="s">
        <v>25</v>
      </c>
    </row>
    <row r="14" spans="2:10" x14ac:dyDescent="0.3">
      <c r="B14" s="21">
        <v>8</v>
      </c>
      <c r="C14" s="21">
        <v>2.5</v>
      </c>
      <c r="D14" s="17">
        <f>56/80*100</f>
        <v>70</v>
      </c>
      <c r="E14" s="34">
        <v>3</v>
      </c>
      <c r="F14" s="34">
        <v>56</v>
      </c>
      <c r="G14" s="34">
        <v>4</v>
      </c>
      <c r="H14" s="34">
        <v>7</v>
      </c>
      <c r="I14" s="34">
        <v>8</v>
      </c>
      <c r="J14" s="22" t="s">
        <v>25</v>
      </c>
    </row>
    <row r="15" spans="2:10" x14ac:dyDescent="0.3">
      <c r="B15" s="21">
        <v>9</v>
      </c>
      <c r="C15" s="21">
        <v>2.5</v>
      </c>
      <c r="D15" s="17">
        <f>50/80*100</f>
        <v>62.5</v>
      </c>
      <c r="E15" s="34">
        <v>12</v>
      </c>
      <c r="F15" s="34">
        <v>10</v>
      </c>
      <c r="G15" s="34">
        <v>5</v>
      </c>
      <c r="H15" s="34">
        <v>1</v>
      </c>
      <c r="I15" s="34">
        <v>50</v>
      </c>
      <c r="J15" s="22" t="s">
        <v>25</v>
      </c>
    </row>
    <row r="16" spans="2:10" x14ac:dyDescent="0.3">
      <c r="B16" s="21">
        <v>10</v>
      </c>
      <c r="C16" s="21">
        <v>2.5</v>
      </c>
      <c r="D16" s="17">
        <f>58/80*100</f>
        <v>72.5</v>
      </c>
      <c r="E16" s="34">
        <v>10</v>
      </c>
      <c r="F16" s="34">
        <v>5</v>
      </c>
      <c r="G16" s="34">
        <v>3</v>
      </c>
      <c r="H16" s="34">
        <v>58</v>
      </c>
      <c r="I16" s="34">
        <v>2</v>
      </c>
      <c r="J16" s="22" t="s">
        <v>25</v>
      </c>
    </row>
    <row r="17" spans="2:10" x14ac:dyDescent="0.3">
      <c r="B17" s="21">
        <v>11</v>
      </c>
      <c r="C17" s="21">
        <v>2.5</v>
      </c>
      <c r="D17" s="17">
        <f>65/80*100</f>
        <v>81.25</v>
      </c>
      <c r="E17" s="34">
        <v>0</v>
      </c>
      <c r="F17" s="34">
        <v>9</v>
      </c>
      <c r="G17" s="34">
        <v>0</v>
      </c>
      <c r="H17" s="34">
        <v>4</v>
      </c>
      <c r="I17" s="34">
        <v>65</v>
      </c>
      <c r="J17" s="22" t="s">
        <v>25</v>
      </c>
    </row>
    <row r="18" spans="2:10" x14ac:dyDescent="0.3">
      <c r="B18" s="21">
        <v>12</v>
      </c>
      <c r="C18" s="21">
        <v>2.5</v>
      </c>
      <c r="D18" s="17">
        <f>28/80*100</f>
        <v>35</v>
      </c>
      <c r="E18" s="34">
        <v>1</v>
      </c>
      <c r="F18" s="34">
        <v>4</v>
      </c>
      <c r="G18" s="34">
        <v>40</v>
      </c>
      <c r="H18" s="34">
        <v>5</v>
      </c>
      <c r="I18" s="34">
        <v>28</v>
      </c>
      <c r="J18" s="22" t="s">
        <v>25</v>
      </c>
    </row>
    <row r="19" spans="2:10" x14ac:dyDescent="0.3">
      <c r="B19" s="21">
        <v>13</v>
      </c>
      <c r="C19" s="21">
        <v>2.5</v>
      </c>
      <c r="D19" s="17">
        <f>46/80*100</f>
        <v>57.499999999999993</v>
      </c>
      <c r="E19" s="34">
        <v>6</v>
      </c>
      <c r="F19" s="34">
        <v>3</v>
      </c>
      <c r="G19" s="34">
        <v>8</v>
      </c>
      <c r="H19" s="34">
        <v>46</v>
      </c>
      <c r="I19" s="34">
        <v>15</v>
      </c>
      <c r="J19" s="22" t="s">
        <v>25</v>
      </c>
    </row>
    <row r="20" spans="2:10" x14ac:dyDescent="0.3">
      <c r="B20" s="21">
        <v>14</v>
      </c>
      <c r="C20" s="21">
        <v>2.5</v>
      </c>
      <c r="D20" s="17">
        <f>50/80*100</f>
        <v>62.5</v>
      </c>
      <c r="E20" s="34">
        <v>4</v>
      </c>
      <c r="F20" s="34">
        <v>50</v>
      </c>
      <c r="G20" s="34">
        <v>8</v>
      </c>
      <c r="H20" s="34">
        <v>4</v>
      </c>
      <c r="I20" s="34">
        <v>12</v>
      </c>
      <c r="J20" s="22" t="s">
        <v>25</v>
      </c>
    </row>
    <row r="21" spans="2:10" x14ac:dyDescent="0.3">
      <c r="B21" s="21">
        <v>15</v>
      </c>
      <c r="C21" s="21">
        <v>2.5</v>
      </c>
      <c r="D21" s="17">
        <f>63/80*100</f>
        <v>78.75</v>
      </c>
      <c r="E21" s="34">
        <v>1</v>
      </c>
      <c r="F21" s="34">
        <v>63</v>
      </c>
      <c r="G21" s="34">
        <v>7</v>
      </c>
      <c r="H21" s="34">
        <v>2</v>
      </c>
      <c r="I21" s="34">
        <v>5</v>
      </c>
      <c r="J21" s="22" t="s">
        <v>25</v>
      </c>
    </row>
    <row r="22" spans="2:10" x14ac:dyDescent="0.3">
      <c r="B22" s="21">
        <v>16</v>
      </c>
      <c r="C22" s="21">
        <v>2.5</v>
      </c>
      <c r="D22" s="17">
        <f>25/80*100</f>
        <v>31.25</v>
      </c>
      <c r="E22" s="34">
        <v>25</v>
      </c>
      <c r="F22" s="34">
        <v>24</v>
      </c>
      <c r="G22" s="34">
        <v>8</v>
      </c>
      <c r="H22" s="34">
        <v>14</v>
      </c>
      <c r="I22" s="34">
        <v>7</v>
      </c>
      <c r="J22" s="22" t="s">
        <v>25</v>
      </c>
    </row>
    <row r="23" spans="2:10" x14ac:dyDescent="0.3">
      <c r="B23" s="21">
        <v>17</v>
      </c>
      <c r="C23" s="21">
        <v>2.5</v>
      </c>
      <c r="D23" s="17">
        <f>53/80*100</f>
        <v>66.25</v>
      </c>
      <c r="E23" s="34">
        <v>6</v>
      </c>
      <c r="F23" s="34">
        <v>53</v>
      </c>
      <c r="G23" s="34">
        <v>6</v>
      </c>
      <c r="H23" s="34">
        <v>2</v>
      </c>
      <c r="I23" s="34">
        <v>11</v>
      </c>
      <c r="J23" s="22" t="s">
        <v>25</v>
      </c>
    </row>
    <row r="24" spans="2:10" x14ac:dyDescent="0.3">
      <c r="B24" s="21">
        <v>18</v>
      </c>
      <c r="C24" s="21">
        <v>2.5</v>
      </c>
      <c r="D24" s="17">
        <f>59/80*100</f>
        <v>73.75</v>
      </c>
      <c r="E24" s="34">
        <v>2</v>
      </c>
      <c r="F24" s="34">
        <v>59</v>
      </c>
      <c r="G24" s="34">
        <v>3</v>
      </c>
      <c r="H24" s="34">
        <v>5</v>
      </c>
      <c r="I24" s="34">
        <v>9</v>
      </c>
      <c r="J24" s="22" t="s">
        <v>25</v>
      </c>
    </row>
    <row r="25" spans="2:10" x14ac:dyDescent="0.3">
      <c r="B25" s="21">
        <v>19</v>
      </c>
      <c r="C25" s="21">
        <v>2.5</v>
      </c>
      <c r="D25" s="17">
        <f>66/80*100</f>
        <v>82.5</v>
      </c>
      <c r="E25" s="34">
        <v>2</v>
      </c>
      <c r="F25" s="34">
        <v>7</v>
      </c>
      <c r="G25" s="34">
        <v>66</v>
      </c>
      <c r="H25" s="34">
        <v>3</v>
      </c>
      <c r="I25" s="34">
        <v>0</v>
      </c>
      <c r="J25" s="22" t="s">
        <v>25</v>
      </c>
    </row>
    <row r="26" spans="2:10" x14ac:dyDescent="0.3">
      <c r="B26" s="21">
        <v>20</v>
      </c>
      <c r="C26" s="21">
        <v>2.5</v>
      </c>
      <c r="D26" s="17">
        <f>47/80*100</f>
        <v>58.75</v>
      </c>
      <c r="E26" s="34">
        <v>6</v>
      </c>
      <c r="F26" s="34">
        <v>0</v>
      </c>
      <c r="G26" s="34">
        <v>18</v>
      </c>
      <c r="H26" s="34">
        <v>47</v>
      </c>
      <c r="I26" s="34">
        <v>7</v>
      </c>
      <c r="J26" s="22" t="s">
        <v>25</v>
      </c>
    </row>
    <row r="27" spans="2:10" x14ac:dyDescent="0.3">
      <c r="B27" s="21">
        <v>21</v>
      </c>
      <c r="C27" s="21">
        <v>2.5</v>
      </c>
      <c r="D27" s="17">
        <f>53/80*100</f>
        <v>66.25</v>
      </c>
      <c r="E27" s="34">
        <v>13</v>
      </c>
      <c r="F27" s="34">
        <v>7</v>
      </c>
      <c r="G27" s="38">
        <v>53</v>
      </c>
      <c r="H27" s="39"/>
      <c r="I27" s="34">
        <v>7</v>
      </c>
      <c r="J27" s="22" t="s">
        <v>26</v>
      </c>
    </row>
    <row r="28" spans="2:10" x14ac:dyDescent="0.3">
      <c r="B28" s="21">
        <v>22</v>
      </c>
      <c r="C28" s="21">
        <v>2.5</v>
      </c>
      <c r="D28" s="17">
        <f>45/80*100</f>
        <v>56.25</v>
      </c>
      <c r="E28" s="34">
        <v>2</v>
      </c>
      <c r="F28" s="34">
        <v>9</v>
      </c>
      <c r="G28" s="34">
        <v>13</v>
      </c>
      <c r="H28" s="34">
        <v>9</v>
      </c>
      <c r="I28" s="34">
        <v>45</v>
      </c>
      <c r="J28" s="22" t="s">
        <v>26</v>
      </c>
    </row>
    <row r="29" spans="2:10" x14ac:dyDescent="0.3">
      <c r="B29" s="21">
        <v>23</v>
      </c>
      <c r="C29" s="21">
        <v>2.5</v>
      </c>
      <c r="D29" s="17">
        <f>52/80*100</f>
        <v>65</v>
      </c>
      <c r="E29" s="34">
        <v>8</v>
      </c>
      <c r="F29" s="34">
        <v>3</v>
      </c>
      <c r="G29" s="34">
        <v>8</v>
      </c>
      <c r="H29" s="34">
        <v>52</v>
      </c>
      <c r="I29" s="34">
        <v>7</v>
      </c>
      <c r="J29" s="22" t="s">
        <v>26</v>
      </c>
    </row>
    <row r="30" spans="2:10" x14ac:dyDescent="0.3">
      <c r="B30" s="21">
        <v>24</v>
      </c>
      <c r="C30" s="21">
        <v>2.5</v>
      </c>
      <c r="D30" s="17">
        <f>45/80*100</f>
        <v>56.25</v>
      </c>
      <c r="E30" s="34">
        <v>18</v>
      </c>
      <c r="F30" s="34">
        <v>45</v>
      </c>
      <c r="G30" s="34">
        <v>0</v>
      </c>
      <c r="H30" s="34">
        <v>12</v>
      </c>
      <c r="I30" s="34">
        <v>3</v>
      </c>
      <c r="J30" s="22" t="s">
        <v>26</v>
      </c>
    </row>
    <row r="31" spans="2:10" x14ac:dyDescent="0.3">
      <c r="B31" s="21">
        <v>25</v>
      </c>
      <c r="C31" s="21">
        <v>2.5</v>
      </c>
      <c r="D31" s="17">
        <f>22/80*100</f>
        <v>27.500000000000004</v>
      </c>
      <c r="E31" s="34">
        <v>1</v>
      </c>
      <c r="F31" s="34">
        <v>9</v>
      </c>
      <c r="G31" s="34">
        <v>22</v>
      </c>
      <c r="H31" s="34">
        <v>29</v>
      </c>
      <c r="I31" s="34">
        <v>17</v>
      </c>
      <c r="J31" s="22" t="s">
        <v>26</v>
      </c>
    </row>
    <row r="32" spans="2:10" x14ac:dyDescent="0.3">
      <c r="B32" s="21">
        <v>26</v>
      </c>
      <c r="C32" s="21">
        <v>2.5</v>
      </c>
      <c r="D32" s="17">
        <f>52/80*100</f>
        <v>65</v>
      </c>
      <c r="E32" s="34">
        <v>10</v>
      </c>
      <c r="F32" s="34">
        <v>8</v>
      </c>
      <c r="G32" s="34">
        <v>4</v>
      </c>
      <c r="H32" s="34">
        <v>52</v>
      </c>
      <c r="I32" s="34">
        <v>4</v>
      </c>
      <c r="J32" s="22" t="s">
        <v>26</v>
      </c>
    </row>
    <row r="33" spans="2:10" x14ac:dyDescent="0.3">
      <c r="B33" s="21">
        <v>27</v>
      </c>
      <c r="C33" s="21">
        <v>2.5</v>
      </c>
      <c r="D33" s="17">
        <f>45/80*100</f>
        <v>56.25</v>
      </c>
      <c r="E33" s="34">
        <v>3</v>
      </c>
      <c r="F33" s="34">
        <v>7</v>
      </c>
      <c r="G33" s="34">
        <v>45</v>
      </c>
      <c r="H33" s="34">
        <v>9</v>
      </c>
      <c r="I33" s="34">
        <v>14</v>
      </c>
      <c r="J33" s="22" t="s">
        <v>26</v>
      </c>
    </row>
    <row r="34" spans="2:10" x14ac:dyDescent="0.3">
      <c r="B34" s="21">
        <v>28</v>
      </c>
      <c r="C34" s="21">
        <v>2.5</v>
      </c>
      <c r="D34" s="17">
        <f>36/80*100</f>
        <v>45</v>
      </c>
      <c r="E34" s="34">
        <v>3</v>
      </c>
      <c r="F34" s="34">
        <v>3</v>
      </c>
      <c r="G34" s="34">
        <v>29</v>
      </c>
      <c r="H34" s="34">
        <v>7</v>
      </c>
      <c r="I34" s="34">
        <v>36</v>
      </c>
      <c r="J34" s="22" t="s">
        <v>26</v>
      </c>
    </row>
    <row r="35" spans="2:10" x14ac:dyDescent="0.3">
      <c r="B35" s="21">
        <v>29</v>
      </c>
      <c r="C35" s="21">
        <v>2.5</v>
      </c>
      <c r="D35" s="17">
        <f>49/80*100</f>
        <v>61.250000000000007</v>
      </c>
      <c r="E35" s="34">
        <v>9</v>
      </c>
      <c r="F35" s="34">
        <v>16</v>
      </c>
      <c r="G35" s="34">
        <v>49</v>
      </c>
      <c r="H35" s="34">
        <v>2</v>
      </c>
      <c r="I35" s="34">
        <v>2</v>
      </c>
      <c r="J35" s="22" t="s">
        <v>26</v>
      </c>
    </row>
    <row r="36" spans="2:10" x14ac:dyDescent="0.3">
      <c r="B36" s="21">
        <v>30</v>
      </c>
      <c r="C36" s="21">
        <v>2.5</v>
      </c>
      <c r="D36" s="17">
        <f>58/80*100</f>
        <v>72.5</v>
      </c>
      <c r="E36" s="34">
        <v>58</v>
      </c>
      <c r="F36" s="34">
        <v>6</v>
      </c>
      <c r="G36" s="34">
        <v>1</v>
      </c>
      <c r="H36" s="34">
        <v>8</v>
      </c>
      <c r="I36" s="34">
        <v>5</v>
      </c>
      <c r="J36" s="22" t="s">
        <v>26</v>
      </c>
    </row>
    <row r="37" spans="2:10" x14ac:dyDescent="0.3">
      <c r="B37" s="21">
        <v>31</v>
      </c>
      <c r="C37" s="21">
        <v>2.5</v>
      </c>
      <c r="D37" s="17">
        <f>29/80*100</f>
        <v>36.25</v>
      </c>
      <c r="E37" s="34">
        <v>2</v>
      </c>
      <c r="F37" s="34">
        <v>37</v>
      </c>
      <c r="G37" s="34">
        <v>2</v>
      </c>
      <c r="H37" s="34">
        <v>29</v>
      </c>
      <c r="I37" s="34">
        <v>7</v>
      </c>
      <c r="J37" s="22" t="s">
        <v>34</v>
      </c>
    </row>
    <row r="38" spans="2:10" x14ac:dyDescent="0.3">
      <c r="B38" s="21">
        <v>32</v>
      </c>
      <c r="C38" s="21">
        <v>2.5</v>
      </c>
      <c r="D38" s="17">
        <f>70/80*100</f>
        <v>87.5</v>
      </c>
      <c r="E38" s="34">
        <v>1</v>
      </c>
      <c r="F38" s="34">
        <v>0</v>
      </c>
      <c r="G38" s="34">
        <v>6</v>
      </c>
      <c r="H38" s="34">
        <v>70</v>
      </c>
      <c r="I38" s="34">
        <v>0</v>
      </c>
      <c r="J38" s="22" t="s">
        <v>34</v>
      </c>
    </row>
    <row r="39" spans="2:10" x14ac:dyDescent="0.3">
      <c r="B39" s="21">
        <v>33</v>
      </c>
      <c r="C39" s="21">
        <v>2.5</v>
      </c>
      <c r="D39" s="17">
        <f>36/80*100</f>
        <v>45</v>
      </c>
      <c r="E39" s="34">
        <v>9</v>
      </c>
      <c r="F39" s="34">
        <v>5</v>
      </c>
      <c r="G39" s="34">
        <v>20</v>
      </c>
      <c r="H39" s="34">
        <v>7</v>
      </c>
      <c r="I39" s="34">
        <v>36</v>
      </c>
      <c r="J39" s="22" t="s">
        <v>34</v>
      </c>
    </row>
    <row r="40" spans="2:10" x14ac:dyDescent="0.3">
      <c r="B40" s="21">
        <v>34</v>
      </c>
      <c r="C40" s="21">
        <v>2.5</v>
      </c>
      <c r="D40" s="17">
        <f>61/80*100</f>
        <v>76.25</v>
      </c>
      <c r="E40" s="34">
        <v>0</v>
      </c>
      <c r="F40" s="34">
        <v>1</v>
      </c>
      <c r="G40" s="34">
        <v>61</v>
      </c>
      <c r="H40" s="34">
        <v>13</v>
      </c>
      <c r="I40" s="34">
        <v>2</v>
      </c>
      <c r="J40" s="22" t="s">
        <v>34</v>
      </c>
    </row>
    <row r="41" spans="2:10" x14ac:dyDescent="0.3">
      <c r="B41" s="21">
        <v>35</v>
      </c>
      <c r="C41" s="21">
        <v>2.5</v>
      </c>
      <c r="D41" s="17">
        <f>66/80*100</f>
        <v>82.5</v>
      </c>
      <c r="E41" s="34">
        <v>4</v>
      </c>
      <c r="F41" s="34">
        <v>2</v>
      </c>
      <c r="G41" s="34">
        <v>66</v>
      </c>
      <c r="H41" s="34">
        <v>4</v>
      </c>
      <c r="I41" s="34">
        <v>1</v>
      </c>
      <c r="J41" s="22" t="s">
        <v>34</v>
      </c>
    </row>
    <row r="42" spans="2:10" x14ac:dyDescent="0.3">
      <c r="B42" s="21">
        <v>36</v>
      </c>
      <c r="C42" s="21">
        <v>2.5</v>
      </c>
      <c r="D42" s="17">
        <f>48/80*100</f>
        <v>60</v>
      </c>
      <c r="E42" s="34">
        <v>2</v>
      </c>
      <c r="F42" s="34">
        <v>10</v>
      </c>
      <c r="G42" s="34">
        <v>5</v>
      </c>
      <c r="H42" s="34">
        <v>12</v>
      </c>
      <c r="I42" s="34">
        <v>48</v>
      </c>
      <c r="J42" s="22" t="s">
        <v>34</v>
      </c>
    </row>
    <row r="43" spans="2:10" x14ac:dyDescent="0.3">
      <c r="B43" s="21">
        <v>37</v>
      </c>
      <c r="C43" s="21">
        <v>2.5</v>
      </c>
      <c r="D43" s="17">
        <f>69/80*100</f>
        <v>86.25</v>
      </c>
      <c r="E43" s="34">
        <v>3</v>
      </c>
      <c r="F43" s="34">
        <v>4</v>
      </c>
      <c r="G43" s="34">
        <v>69</v>
      </c>
      <c r="H43" s="34">
        <v>0</v>
      </c>
      <c r="I43" s="34">
        <v>1</v>
      </c>
      <c r="J43" s="22" t="s">
        <v>34</v>
      </c>
    </row>
    <row r="44" spans="2:10" x14ac:dyDescent="0.3">
      <c r="B44" s="21">
        <v>38</v>
      </c>
      <c r="C44" s="21">
        <v>2.5</v>
      </c>
      <c r="D44" s="17">
        <f>33/80*100</f>
        <v>41.25</v>
      </c>
      <c r="E44" s="34">
        <v>33</v>
      </c>
      <c r="F44" s="34">
        <v>5</v>
      </c>
      <c r="G44" s="34">
        <v>3</v>
      </c>
      <c r="H44" s="34">
        <v>33</v>
      </c>
      <c r="I44" s="34">
        <v>2</v>
      </c>
      <c r="J44" s="22" t="s">
        <v>34</v>
      </c>
    </row>
    <row r="45" spans="2:10" x14ac:dyDescent="0.3">
      <c r="B45" s="21">
        <v>39</v>
      </c>
      <c r="C45" s="21">
        <v>2.5</v>
      </c>
      <c r="D45" s="17">
        <f>62/80*100</f>
        <v>77.5</v>
      </c>
      <c r="E45" s="34">
        <v>0</v>
      </c>
      <c r="F45" s="34">
        <v>3</v>
      </c>
      <c r="G45" s="34">
        <v>12</v>
      </c>
      <c r="H45" s="34">
        <v>0</v>
      </c>
      <c r="I45" s="34">
        <v>62</v>
      </c>
      <c r="J45" s="22" t="s">
        <v>34</v>
      </c>
    </row>
    <row r="46" spans="2:10" x14ac:dyDescent="0.3">
      <c r="B46" s="21">
        <v>40</v>
      </c>
      <c r="C46" s="21">
        <v>2.5</v>
      </c>
      <c r="D46" s="17">
        <f>56/80*100</f>
        <v>70</v>
      </c>
      <c r="E46" s="34">
        <v>2</v>
      </c>
      <c r="F46" s="34">
        <v>10</v>
      </c>
      <c r="G46" s="34">
        <v>3</v>
      </c>
      <c r="H46" s="34">
        <v>56</v>
      </c>
      <c r="I46" s="34">
        <v>6</v>
      </c>
      <c r="J46" s="22" t="s">
        <v>34</v>
      </c>
    </row>
  </sheetData>
  <mergeCells count="2">
    <mergeCell ref="B2:J2"/>
    <mergeCell ref="G27:H27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activeCell="H4" sqref="H4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7" t="s">
        <v>118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127</v>
      </c>
      <c r="G4" s="3" t="s">
        <v>18</v>
      </c>
      <c r="H4" s="20">
        <v>71.900000000000006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67/80*100</f>
        <v>83.75</v>
      </c>
      <c r="E7" s="34">
        <v>1</v>
      </c>
      <c r="F7" s="34">
        <v>67</v>
      </c>
      <c r="G7" s="34">
        <v>4</v>
      </c>
      <c r="H7" s="34">
        <v>6</v>
      </c>
      <c r="I7" s="34">
        <v>2</v>
      </c>
      <c r="J7" s="2" t="s">
        <v>20</v>
      </c>
    </row>
    <row r="8" spans="2:10" x14ac:dyDescent="0.3">
      <c r="B8" s="22">
        <v>2</v>
      </c>
      <c r="C8" s="9">
        <v>2.5</v>
      </c>
      <c r="D8" s="4">
        <f>74/80*100</f>
        <v>92.5</v>
      </c>
      <c r="E8" s="34">
        <v>1</v>
      </c>
      <c r="F8" s="34">
        <v>74</v>
      </c>
      <c r="G8" s="34">
        <v>2</v>
      </c>
      <c r="H8" s="34">
        <v>2</v>
      </c>
      <c r="I8" s="34">
        <v>1</v>
      </c>
      <c r="J8" s="2" t="s">
        <v>20</v>
      </c>
    </row>
    <row r="9" spans="2:10" x14ac:dyDescent="0.3">
      <c r="B9" s="22">
        <v>3</v>
      </c>
      <c r="C9" s="9">
        <v>2.5</v>
      </c>
      <c r="D9" s="4">
        <f>65/80*100</f>
        <v>81.25</v>
      </c>
      <c r="E9" s="34">
        <v>3</v>
      </c>
      <c r="F9" s="34">
        <v>65</v>
      </c>
      <c r="G9" s="34">
        <v>9</v>
      </c>
      <c r="H9" s="34">
        <v>2</v>
      </c>
      <c r="I9" s="34">
        <v>1</v>
      </c>
      <c r="J9" s="2" t="s">
        <v>20</v>
      </c>
    </row>
    <row r="10" spans="2:10" x14ac:dyDescent="0.3">
      <c r="B10" s="22">
        <v>4</v>
      </c>
      <c r="C10" s="9">
        <v>2.5</v>
      </c>
      <c r="D10" s="4">
        <f>72/80*100</f>
        <v>90</v>
      </c>
      <c r="E10" s="34">
        <v>0</v>
      </c>
      <c r="F10" s="34">
        <v>3</v>
      </c>
      <c r="G10" s="34">
        <v>5</v>
      </c>
      <c r="H10" s="34">
        <v>0</v>
      </c>
      <c r="I10" s="34">
        <v>72</v>
      </c>
      <c r="J10" s="2" t="s">
        <v>20</v>
      </c>
    </row>
    <row r="11" spans="2:10" x14ac:dyDescent="0.3">
      <c r="B11" s="22">
        <v>5</v>
      </c>
      <c r="C11" s="9">
        <v>2.5</v>
      </c>
      <c r="D11" s="4">
        <f>62/80*100</f>
        <v>77.5</v>
      </c>
      <c r="E11" s="34">
        <v>10</v>
      </c>
      <c r="F11" s="34">
        <v>1</v>
      </c>
      <c r="G11" s="34">
        <v>62</v>
      </c>
      <c r="H11" s="34">
        <v>5</v>
      </c>
      <c r="I11" s="34">
        <v>2</v>
      </c>
      <c r="J11" s="2" t="s">
        <v>20</v>
      </c>
    </row>
    <row r="12" spans="2:10" x14ac:dyDescent="0.3">
      <c r="B12" s="22">
        <v>6</v>
      </c>
      <c r="C12" s="9">
        <v>2.5</v>
      </c>
      <c r="D12" s="4">
        <f>52/80*100</f>
        <v>65</v>
      </c>
      <c r="E12" s="34">
        <v>1</v>
      </c>
      <c r="F12" s="34">
        <v>18</v>
      </c>
      <c r="G12" s="34">
        <v>3</v>
      </c>
      <c r="H12" s="34">
        <v>6</v>
      </c>
      <c r="I12" s="34">
        <v>52</v>
      </c>
      <c r="J12" s="2" t="s">
        <v>20</v>
      </c>
    </row>
    <row r="13" spans="2:10" x14ac:dyDescent="0.3">
      <c r="B13" s="22">
        <v>7</v>
      </c>
      <c r="C13" s="9">
        <v>2.5</v>
      </c>
      <c r="D13" s="4">
        <f>67/80*100</f>
        <v>83.75</v>
      </c>
      <c r="E13" s="34">
        <v>2</v>
      </c>
      <c r="F13" s="34">
        <v>0</v>
      </c>
      <c r="G13" s="34">
        <v>10</v>
      </c>
      <c r="H13" s="34">
        <v>1</v>
      </c>
      <c r="I13" s="34">
        <v>67</v>
      </c>
      <c r="J13" s="2" t="s">
        <v>20</v>
      </c>
    </row>
    <row r="14" spans="2:10" x14ac:dyDescent="0.3">
      <c r="B14" s="22">
        <v>8</v>
      </c>
      <c r="C14" s="9">
        <v>2.5</v>
      </c>
      <c r="D14" s="4">
        <f>52/80*100</f>
        <v>65</v>
      </c>
      <c r="E14" s="34">
        <v>9</v>
      </c>
      <c r="F14" s="34">
        <v>52</v>
      </c>
      <c r="G14" s="34">
        <v>15</v>
      </c>
      <c r="H14" s="34">
        <v>1</v>
      </c>
      <c r="I14" s="34">
        <v>3</v>
      </c>
      <c r="J14" s="2" t="s">
        <v>20</v>
      </c>
    </row>
    <row r="15" spans="2:10" x14ac:dyDescent="0.3">
      <c r="B15" s="22">
        <v>9</v>
      </c>
      <c r="C15" s="9">
        <v>2.5</v>
      </c>
      <c r="D15" s="4">
        <f>63/80*100</f>
        <v>78.75</v>
      </c>
      <c r="E15" s="34">
        <v>5</v>
      </c>
      <c r="F15" s="34">
        <v>1</v>
      </c>
      <c r="G15" s="34">
        <v>63</v>
      </c>
      <c r="H15" s="34">
        <v>3</v>
      </c>
      <c r="I15" s="34">
        <v>8</v>
      </c>
      <c r="J15" s="2" t="s">
        <v>20</v>
      </c>
    </row>
    <row r="16" spans="2:10" x14ac:dyDescent="0.3">
      <c r="B16" s="22">
        <v>10</v>
      </c>
      <c r="C16" s="9">
        <v>2.5</v>
      </c>
      <c r="D16" s="4">
        <f t="shared" ref="D16" si="0">67/80*100</f>
        <v>83.75</v>
      </c>
      <c r="E16" s="34">
        <v>2</v>
      </c>
      <c r="F16" s="34">
        <v>3</v>
      </c>
      <c r="G16" s="34">
        <v>63</v>
      </c>
      <c r="H16" s="34">
        <v>8</v>
      </c>
      <c r="I16" s="34">
        <v>4</v>
      </c>
      <c r="J16" s="2" t="s">
        <v>20</v>
      </c>
    </row>
    <row r="17" spans="2:10" x14ac:dyDescent="0.3">
      <c r="B17" s="22">
        <v>11</v>
      </c>
      <c r="C17" s="9">
        <v>2.5</v>
      </c>
      <c r="D17" s="4">
        <f>51/80*100</f>
        <v>63.749999999999993</v>
      </c>
      <c r="E17" s="34">
        <v>3</v>
      </c>
      <c r="F17" s="34">
        <v>10</v>
      </c>
      <c r="G17" s="34">
        <v>11</v>
      </c>
      <c r="H17" s="34">
        <v>51</v>
      </c>
      <c r="I17" s="34">
        <v>5</v>
      </c>
      <c r="J17" s="2" t="s">
        <v>20</v>
      </c>
    </row>
    <row r="18" spans="2:10" x14ac:dyDescent="0.3">
      <c r="B18" s="22">
        <v>12</v>
      </c>
      <c r="C18" s="9">
        <v>2.5</v>
      </c>
      <c r="D18" s="4">
        <f>39/80*100</f>
        <v>48.75</v>
      </c>
      <c r="E18" s="34">
        <v>6</v>
      </c>
      <c r="F18" s="34">
        <v>39</v>
      </c>
      <c r="G18" s="34">
        <v>16</v>
      </c>
      <c r="H18" s="34">
        <v>10</v>
      </c>
      <c r="I18" s="34">
        <v>8</v>
      </c>
      <c r="J18" s="2" t="s">
        <v>20</v>
      </c>
    </row>
    <row r="19" spans="2:10" x14ac:dyDescent="0.3">
      <c r="B19" s="22">
        <v>13</v>
      </c>
      <c r="C19" s="9">
        <v>2.5</v>
      </c>
      <c r="D19" s="4">
        <f>65/80*100</f>
        <v>81.25</v>
      </c>
      <c r="E19" s="34">
        <v>5</v>
      </c>
      <c r="F19" s="34">
        <v>3</v>
      </c>
      <c r="G19" s="34">
        <v>5</v>
      </c>
      <c r="H19" s="34">
        <v>65</v>
      </c>
      <c r="I19" s="34">
        <v>2</v>
      </c>
      <c r="J19" s="2" t="s">
        <v>21</v>
      </c>
    </row>
    <row r="20" spans="2:10" x14ac:dyDescent="0.3">
      <c r="B20" s="22">
        <v>14</v>
      </c>
      <c r="C20" s="9">
        <v>2.5</v>
      </c>
      <c r="D20" s="4">
        <f>74/80*100</f>
        <v>92.5</v>
      </c>
      <c r="E20" s="34">
        <v>0</v>
      </c>
      <c r="F20" s="34">
        <v>3</v>
      </c>
      <c r="G20" s="34">
        <v>1</v>
      </c>
      <c r="H20" s="34">
        <v>2</v>
      </c>
      <c r="I20" s="34">
        <v>74</v>
      </c>
      <c r="J20" s="2" t="s">
        <v>21</v>
      </c>
    </row>
    <row r="21" spans="2:10" x14ac:dyDescent="0.3">
      <c r="B21" s="22">
        <v>15</v>
      </c>
      <c r="C21" s="9">
        <v>2.5</v>
      </c>
      <c r="D21" s="4">
        <f>72/80*100</f>
        <v>90</v>
      </c>
      <c r="E21" s="34">
        <v>3</v>
      </c>
      <c r="F21" s="34">
        <v>0</v>
      </c>
      <c r="G21" s="34">
        <v>2</v>
      </c>
      <c r="H21" s="34">
        <v>3</v>
      </c>
      <c r="I21" s="34">
        <v>72</v>
      </c>
      <c r="J21" s="2" t="s">
        <v>21</v>
      </c>
    </row>
    <row r="22" spans="2:10" x14ac:dyDescent="0.3">
      <c r="B22" s="22">
        <v>16</v>
      </c>
      <c r="C22" s="9">
        <v>2.5</v>
      </c>
      <c r="D22" s="4">
        <f>49/80*100</f>
        <v>61.250000000000007</v>
      </c>
      <c r="E22" s="34">
        <v>10</v>
      </c>
      <c r="F22" s="34">
        <v>4</v>
      </c>
      <c r="G22" s="34">
        <v>9</v>
      </c>
      <c r="H22" s="34">
        <v>49</v>
      </c>
      <c r="I22" s="34">
        <v>8</v>
      </c>
      <c r="J22" s="2" t="s">
        <v>21</v>
      </c>
    </row>
    <row r="23" spans="2:10" x14ac:dyDescent="0.3">
      <c r="B23" s="22">
        <v>17</v>
      </c>
      <c r="C23" s="9">
        <v>2.5</v>
      </c>
      <c r="D23" s="4">
        <f>52/80*100</f>
        <v>65</v>
      </c>
      <c r="E23" s="34">
        <v>5</v>
      </c>
      <c r="F23" s="34">
        <v>6</v>
      </c>
      <c r="G23" s="34">
        <v>6</v>
      </c>
      <c r="H23" s="34">
        <v>52</v>
      </c>
      <c r="I23" s="34">
        <v>11</v>
      </c>
      <c r="J23" s="2" t="s">
        <v>21</v>
      </c>
    </row>
    <row r="24" spans="2:10" x14ac:dyDescent="0.3">
      <c r="B24" s="21">
        <v>18</v>
      </c>
      <c r="C24" s="9">
        <v>2.5</v>
      </c>
      <c r="D24" s="4">
        <f>61/80*100</f>
        <v>76.25</v>
      </c>
      <c r="E24" s="34">
        <v>3</v>
      </c>
      <c r="F24" s="34">
        <v>61</v>
      </c>
      <c r="G24" s="34">
        <v>4</v>
      </c>
      <c r="H24" s="34">
        <v>8</v>
      </c>
      <c r="I24" s="34">
        <v>4</v>
      </c>
      <c r="J24" s="2" t="s">
        <v>21</v>
      </c>
    </row>
    <row r="25" spans="2:10" x14ac:dyDescent="0.3">
      <c r="B25" s="21">
        <v>19</v>
      </c>
      <c r="C25" s="9">
        <v>2.5</v>
      </c>
      <c r="D25" s="4">
        <f>57/80*100</f>
        <v>71.25</v>
      </c>
      <c r="E25" s="34">
        <v>12</v>
      </c>
      <c r="F25" s="34">
        <v>2</v>
      </c>
      <c r="G25" s="34">
        <v>8</v>
      </c>
      <c r="H25" s="34">
        <v>57</v>
      </c>
      <c r="I25" s="34">
        <v>1</v>
      </c>
      <c r="J25" s="2" t="s">
        <v>21</v>
      </c>
    </row>
    <row r="26" spans="2:10" x14ac:dyDescent="0.3">
      <c r="B26" s="21">
        <v>20</v>
      </c>
      <c r="C26" s="9">
        <v>2.5</v>
      </c>
      <c r="D26" s="4">
        <f>54/80*100</f>
        <v>67.5</v>
      </c>
      <c r="E26" s="34">
        <v>5</v>
      </c>
      <c r="F26" s="34">
        <v>54</v>
      </c>
      <c r="G26" s="34">
        <v>14</v>
      </c>
      <c r="H26" s="34">
        <v>5</v>
      </c>
      <c r="I26" s="34">
        <v>2</v>
      </c>
      <c r="J26" s="22" t="s">
        <v>21</v>
      </c>
    </row>
    <row r="27" spans="2:10" x14ac:dyDescent="0.3">
      <c r="B27" s="21">
        <v>21</v>
      </c>
      <c r="C27" s="9">
        <v>2.5</v>
      </c>
      <c r="D27" s="4">
        <f>53/80*100</f>
        <v>66.25</v>
      </c>
      <c r="E27" s="34">
        <v>10</v>
      </c>
      <c r="F27" s="34">
        <v>6</v>
      </c>
      <c r="G27" s="34">
        <v>2</v>
      </c>
      <c r="H27" s="34">
        <v>9</v>
      </c>
      <c r="I27" s="34">
        <v>53</v>
      </c>
      <c r="J27" s="2" t="s">
        <v>21</v>
      </c>
    </row>
    <row r="28" spans="2:10" x14ac:dyDescent="0.3">
      <c r="B28" s="21">
        <v>22</v>
      </c>
      <c r="C28" s="9">
        <v>2.5</v>
      </c>
      <c r="D28" s="4">
        <f>60/80*100</f>
        <v>75</v>
      </c>
      <c r="E28" s="34">
        <v>6</v>
      </c>
      <c r="F28" s="34">
        <v>8</v>
      </c>
      <c r="G28" s="34">
        <v>60</v>
      </c>
      <c r="H28" s="34">
        <v>5</v>
      </c>
      <c r="I28" s="34">
        <v>1</v>
      </c>
      <c r="J28" s="2" t="s">
        <v>21</v>
      </c>
    </row>
    <row r="29" spans="2:10" x14ac:dyDescent="0.3">
      <c r="B29" s="21">
        <v>23</v>
      </c>
      <c r="C29" s="9">
        <v>2.5</v>
      </c>
      <c r="D29" s="4">
        <f>53/80*100</f>
        <v>66.25</v>
      </c>
      <c r="E29" s="34">
        <v>7</v>
      </c>
      <c r="F29" s="34">
        <v>9</v>
      </c>
      <c r="G29" s="34">
        <v>53</v>
      </c>
      <c r="H29" s="34">
        <v>7</v>
      </c>
      <c r="I29" s="34">
        <v>4</v>
      </c>
      <c r="J29" s="4" t="s">
        <v>21</v>
      </c>
    </row>
    <row r="30" spans="2:10" x14ac:dyDescent="0.3">
      <c r="B30" s="21">
        <v>24</v>
      </c>
      <c r="C30" s="9">
        <v>2.5</v>
      </c>
      <c r="D30" s="4">
        <f>58/80*100</f>
        <v>72.5</v>
      </c>
      <c r="E30" s="34">
        <v>7</v>
      </c>
      <c r="F30" s="34">
        <v>1</v>
      </c>
      <c r="G30" s="34">
        <v>2</v>
      </c>
      <c r="H30" s="34">
        <v>12</v>
      </c>
      <c r="I30" s="34">
        <v>58</v>
      </c>
      <c r="J30" s="4" t="s">
        <v>21</v>
      </c>
    </row>
    <row r="31" spans="2:10" x14ac:dyDescent="0.3">
      <c r="B31" s="21">
        <v>25</v>
      </c>
      <c r="C31" s="9">
        <v>2.5</v>
      </c>
      <c r="D31" s="4">
        <f>59/80*100</f>
        <v>73.75</v>
      </c>
      <c r="E31" s="34">
        <v>59</v>
      </c>
      <c r="F31" s="34">
        <v>4</v>
      </c>
      <c r="G31" s="34">
        <v>7</v>
      </c>
      <c r="H31" s="34">
        <v>6</v>
      </c>
      <c r="I31" s="34">
        <v>4</v>
      </c>
      <c r="J31" s="4" t="s">
        <v>22</v>
      </c>
    </row>
    <row r="32" spans="2:10" x14ac:dyDescent="0.3">
      <c r="B32" s="21">
        <v>26</v>
      </c>
      <c r="C32" s="9">
        <v>2.5</v>
      </c>
      <c r="D32" s="4">
        <f>55/80*100</f>
        <v>68.75</v>
      </c>
      <c r="E32" s="34">
        <v>2</v>
      </c>
      <c r="F32" s="34">
        <v>9</v>
      </c>
      <c r="G32" s="34">
        <v>5</v>
      </c>
      <c r="H32" s="34">
        <v>9</v>
      </c>
      <c r="I32" s="34">
        <v>55</v>
      </c>
      <c r="J32" s="4" t="s">
        <v>22</v>
      </c>
    </row>
    <row r="33" spans="2:10" x14ac:dyDescent="0.3">
      <c r="B33" s="21">
        <v>27</v>
      </c>
      <c r="C33" s="9">
        <v>2.5</v>
      </c>
      <c r="D33" s="4">
        <f>63/80*100</f>
        <v>78.75</v>
      </c>
      <c r="E33" s="34">
        <v>6</v>
      </c>
      <c r="F33" s="34">
        <v>0</v>
      </c>
      <c r="G33" s="34">
        <v>2</v>
      </c>
      <c r="H33" s="34">
        <v>9</v>
      </c>
      <c r="I33" s="34">
        <v>63</v>
      </c>
      <c r="J33" s="2" t="s">
        <v>22</v>
      </c>
    </row>
    <row r="34" spans="2:10" x14ac:dyDescent="0.3">
      <c r="B34" s="21">
        <v>28</v>
      </c>
      <c r="C34" s="9">
        <v>2.5</v>
      </c>
      <c r="D34" s="4">
        <f>52/80*100</f>
        <v>65</v>
      </c>
      <c r="E34" s="34">
        <v>5</v>
      </c>
      <c r="F34" s="34">
        <v>6</v>
      </c>
      <c r="G34" s="34">
        <v>52</v>
      </c>
      <c r="H34" s="34">
        <v>3</v>
      </c>
      <c r="I34" s="34">
        <v>14</v>
      </c>
      <c r="J34" s="2" t="s">
        <v>22</v>
      </c>
    </row>
    <row r="35" spans="2:10" x14ac:dyDescent="0.3">
      <c r="B35" s="21">
        <v>29</v>
      </c>
      <c r="C35" s="9">
        <v>2.5</v>
      </c>
      <c r="D35" s="4">
        <f>71/80*100</f>
        <v>88.75</v>
      </c>
      <c r="E35" s="34">
        <v>3</v>
      </c>
      <c r="F35" s="34">
        <v>3</v>
      </c>
      <c r="G35" s="34">
        <v>2</v>
      </c>
      <c r="H35" s="34">
        <v>1</v>
      </c>
      <c r="I35" s="34">
        <v>71</v>
      </c>
      <c r="J35" s="2" t="s">
        <v>22</v>
      </c>
    </row>
    <row r="36" spans="2:10" x14ac:dyDescent="0.3">
      <c r="B36" s="21">
        <v>30</v>
      </c>
      <c r="C36" s="9">
        <v>2.5</v>
      </c>
      <c r="D36" s="4">
        <f>37/80*100</f>
        <v>46.25</v>
      </c>
      <c r="E36" s="34">
        <v>13</v>
      </c>
      <c r="F36" s="34">
        <v>6</v>
      </c>
      <c r="G36" s="34">
        <v>37</v>
      </c>
      <c r="H36" s="34">
        <v>13</v>
      </c>
      <c r="I36" s="34">
        <v>10</v>
      </c>
      <c r="J36" s="2" t="s">
        <v>22</v>
      </c>
    </row>
    <row r="37" spans="2:10" x14ac:dyDescent="0.3">
      <c r="B37" s="21">
        <v>31</v>
      </c>
      <c r="C37" s="9">
        <v>2.5</v>
      </c>
      <c r="D37" s="4">
        <f>69/80*100</f>
        <v>86.25</v>
      </c>
      <c r="E37" s="34">
        <v>1</v>
      </c>
      <c r="F37" s="34">
        <v>2</v>
      </c>
      <c r="G37" s="34">
        <v>1</v>
      </c>
      <c r="H37" s="34">
        <v>5</v>
      </c>
      <c r="I37" s="34">
        <v>69</v>
      </c>
      <c r="J37" s="2" t="s">
        <v>22</v>
      </c>
    </row>
    <row r="38" spans="2:10" x14ac:dyDescent="0.3">
      <c r="B38" s="21">
        <v>32</v>
      </c>
      <c r="C38" s="9">
        <v>2.5</v>
      </c>
      <c r="D38" s="4">
        <f>64/80*100</f>
        <v>80</v>
      </c>
      <c r="E38" s="34">
        <v>1</v>
      </c>
      <c r="F38" s="34">
        <v>6</v>
      </c>
      <c r="G38" s="34">
        <v>4</v>
      </c>
      <c r="H38" s="34">
        <v>64</v>
      </c>
      <c r="I38" s="34">
        <v>4</v>
      </c>
      <c r="J38" s="2" t="s">
        <v>22</v>
      </c>
    </row>
    <row r="39" spans="2:10" x14ac:dyDescent="0.3">
      <c r="B39" s="21">
        <v>33</v>
      </c>
      <c r="C39" s="9">
        <v>2.5</v>
      </c>
      <c r="D39" s="4">
        <f>51/80*100</f>
        <v>63.749999999999993</v>
      </c>
      <c r="E39" s="34">
        <v>1</v>
      </c>
      <c r="F39" s="34">
        <v>7</v>
      </c>
      <c r="G39" s="34">
        <v>13</v>
      </c>
      <c r="H39" s="34">
        <v>51</v>
      </c>
      <c r="I39" s="34">
        <v>7</v>
      </c>
      <c r="J39" s="2" t="s">
        <v>23</v>
      </c>
    </row>
    <row r="40" spans="2:10" x14ac:dyDescent="0.3">
      <c r="B40" s="21">
        <v>34</v>
      </c>
      <c r="C40" s="9">
        <v>2.5</v>
      </c>
      <c r="D40" s="4">
        <f>58/80*100</f>
        <v>72.5</v>
      </c>
      <c r="E40" s="34">
        <v>4</v>
      </c>
      <c r="F40" s="34">
        <v>6</v>
      </c>
      <c r="G40" s="34">
        <v>10</v>
      </c>
      <c r="H40" s="34">
        <v>58</v>
      </c>
      <c r="I40" s="34">
        <v>1</v>
      </c>
      <c r="J40" s="2" t="s">
        <v>23</v>
      </c>
    </row>
    <row r="41" spans="2:10" x14ac:dyDescent="0.3">
      <c r="B41" s="21">
        <v>35</v>
      </c>
      <c r="C41" s="9">
        <v>2.5</v>
      </c>
      <c r="D41" s="4">
        <f>52/80*100</f>
        <v>65</v>
      </c>
      <c r="E41" s="34">
        <v>8</v>
      </c>
      <c r="F41" s="34">
        <v>8</v>
      </c>
      <c r="G41" s="34">
        <v>7</v>
      </c>
      <c r="H41" s="34">
        <v>52</v>
      </c>
      <c r="I41" s="34">
        <v>4</v>
      </c>
      <c r="J41" s="2" t="s">
        <v>23</v>
      </c>
    </row>
    <row r="42" spans="2:10" x14ac:dyDescent="0.3">
      <c r="B42" s="21">
        <v>36</v>
      </c>
      <c r="C42" s="9">
        <v>2.5</v>
      </c>
      <c r="D42" s="4">
        <f>55/80*100</f>
        <v>68.75</v>
      </c>
      <c r="E42" s="34">
        <v>5</v>
      </c>
      <c r="F42" s="34">
        <v>55</v>
      </c>
      <c r="G42" s="34">
        <v>10</v>
      </c>
      <c r="H42" s="34">
        <v>6</v>
      </c>
      <c r="I42" s="34">
        <v>3</v>
      </c>
      <c r="J42" s="2" t="s">
        <v>23</v>
      </c>
    </row>
    <row r="43" spans="2:10" x14ac:dyDescent="0.3">
      <c r="B43" s="21">
        <v>37</v>
      </c>
      <c r="C43" s="9">
        <v>2.5</v>
      </c>
      <c r="D43" s="4">
        <f>43/80*100</f>
        <v>53.75</v>
      </c>
      <c r="E43" s="34">
        <v>12</v>
      </c>
      <c r="F43" s="34">
        <v>43</v>
      </c>
      <c r="G43" s="34">
        <v>13</v>
      </c>
      <c r="H43" s="34">
        <v>8</v>
      </c>
      <c r="I43" s="34">
        <v>3</v>
      </c>
      <c r="J43" s="2" t="s">
        <v>23</v>
      </c>
    </row>
    <row r="44" spans="2:10" x14ac:dyDescent="0.3">
      <c r="B44" s="21">
        <v>38</v>
      </c>
      <c r="C44" s="9">
        <v>2.5</v>
      </c>
      <c r="D44" s="4">
        <f>54/80*100</f>
        <v>67.5</v>
      </c>
      <c r="E44" s="34">
        <v>2</v>
      </c>
      <c r="F44" s="34">
        <v>8</v>
      </c>
      <c r="G44" s="34">
        <v>7</v>
      </c>
      <c r="H44" s="34">
        <v>7</v>
      </c>
      <c r="I44" s="34">
        <v>54</v>
      </c>
      <c r="J44" s="2" t="s">
        <v>23</v>
      </c>
    </row>
    <row r="45" spans="2:10" x14ac:dyDescent="0.3">
      <c r="B45" s="21">
        <v>39</v>
      </c>
      <c r="C45" s="9">
        <v>2.5</v>
      </c>
      <c r="D45" s="4">
        <f>53/80*100</f>
        <v>66.25</v>
      </c>
      <c r="E45" s="34">
        <v>0</v>
      </c>
      <c r="F45" s="34">
        <v>8</v>
      </c>
      <c r="G45" s="34">
        <v>11</v>
      </c>
      <c r="H45" s="34">
        <v>7</v>
      </c>
      <c r="I45" s="34">
        <v>53</v>
      </c>
      <c r="J45" s="4" t="s">
        <v>23</v>
      </c>
    </row>
    <row r="46" spans="2:10" x14ac:dyDescent="0.3">
      <c r="B46" s="21">
        <v>40</v>
      </c>
      <c r="C46" s="9">
        <v>2.5</v>
      </c>
      <c r="D46" s="4">
        <f>48/80*100</f>
        <v>60</v>
      </c>
      <c r="E46" s="34">
        <v>7</v>
      </c>
      <c r="F46" s="34">
        <v>15</v>
      </c>
      <c r="G46" s="34">
        <v>48</v>
      </c>
      <c r="H46" s="34">
        <v>1</v>
      </c>
      <c r="I46" s="34">
        <v>7</v>
      </c>
      <c r="J46" s="2" t="s">
        <v>23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02BE-22E9-46D6-8996-5FC6D30C3126}">
  <sheetPr>
    <pageSetUpPr fitToPage="1"/>
  </sheetPr>
  <dimension ref="B2:J46"/>
  <sheetViews>
    <sheetView showGridLines="0" tabSelected="1" workbookViewId="0">
      <selection activeCell="H14" sqref="H14"/>
    </sheetView>
  </sheetViews>
  <sheetFormatPr defaultRowHeight="16.5" x14ac:dyDescent="0.3"/>
  <cols>
    <col min="2" max="2" width="9" style="27"/>
    <col min="4" max="4" width="9" customWidth="1"/>
  </cols>
  <sheetData>
    <row r="2" spans="2:10" ht="27.75" x14ac:dyDescent="0.3">
      <c r="B2" s="37" t="s">
        <v>119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4"/>
      <c r="C3" s="14"/>
      <c r="D3" s="14"/>
      <c r="E3" s="14"/>
      <c r="F3" s="14"/>
      <c r="G3" s="14"/>
      <c r="H3" s="14"/>
      <c r="I3" s="14"/>
    </row>
    <row r="4" spans="2:10" x14ac:dyDescent="0.3">
      <c r="B4" s="25" t="s">
        <v>16</v>
      </c>
      <c r="C4" s="16" t="s">
        <v>17</v>
      </c>
      <c r="E4" s="3" t="s">
        <v>4</v>
      </c>
      <c r="F4" s="16">
        <v>127</v>
      </c>
      <c r="G4" s="3" t="s">
        <v>18</v>
      </c>
      <c r="H4" s="20">
        <v>46.5</v>
      </c>
      <c r="I4" s="3" t="s">
        <v>19</v>
      </c>
      <c r="J4" s="16">
        <v>40</v>
      </c>
    </row>
    <row r="5" spans="2:10" ht="9" customHeight="1" x14ac:dyDescent="0.3">
      <c r="B5" s="26"/>
      <c r="C5" s="15"/>
      <c r="D5" s="15"/>
      <c r="E5" s="13"/>
      <c r="F5" s="15"/>
      <c r="G5" s="15"/>
      <c r="H5" s="15"/>
      <c r="I5" s="15"/>
    </row>
    <row r="6" spans="2:10" x14ac:dyDescent="0.3">
      <c r="B6" s="25" t="s">
        <v>13</v>
      </c>
      <c r="C6" s="3" t="s">
        <v>14</v>
      </c>
      <c r="D6" s="3" t="s">
        <v>24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15</v>
      </c>
    </row>
    <row r="7" spans="2:10" x14ac:dyDescent="0.3">
      <c r="B7" s="22">
        <v>1</v>
      </c>
      <c r="C7" s="9">
        <v>2.5</v>
      </c>
      <c r="D7" s="4">
        <f>15/63*100</f>
        <v>23.809523809523807</v>
      </c>
      <c r="E7" s="34">
        <v>1</v>
      </c>
      <c r="F7" s="34">
        <v>8</v>
      </c>
      <c r="G7" s="34">
        <v>9</v>
      </c>
      <c r="H7" s="34">
        <v>30</v>
      </c>
      <c r="I7" s="34">
        <v>15</v>
      </c>
      <c r="J7" s="2" t="s">
        <v>36</v>
      </c>
    </row>
    <row r="8" spans="2:10" x14ac:dyDescent="0.3">
      <c r="B8" s="22">
        <v>2</v>
      </c>
      <c r="C8" s="9">
        <v>2.5</v>
      </c>
      <c r="D8" s="4">
        <f>30/63*100</f>
        <v>47.619047619047613</v>
      </c>
      <c r="E8" s="34">
        <v>4</v>
      </c>
      <c r="F8" s="34">
        <v>1</v>
      </c>
      <c r="G8" s="34">
        <v>30</v>
      </c>
      <c r="H8" s="34">
        <v>2</v>
      </c>
      <c r="I8" s="34">
        <v>25</v>
      </c>
      <c r="J8" s="2" t="s">
        <v>36</v>
      </c>
    </row>
    <row r="9" spans="2:10" x14ac:dyDescent="0.3">
      <c r="B9" s="22">
        <v>3</v>
      </c>
      <c r="C9" s="9">
        <v>2.5</v>
      </c>
      <c r="D9" s="4">
        <f>56/63*100</f>
        <v>88.888888888888886</v>
      </c>
      <c r="E9" s="34">
        <v>2</v>
      </c>
      <c r="F9" s="34">
        <v>56</v>
      </c>
      <c r="G9" s="34">
        <v>2</v>
      </c>
      <c r="H9" s="34">
        <v>1</v>
      </c>
      <c r="I9" s="34">
        <v>2</v>
      </c>
      <c r="J9" s="2" t="s">
        <v>36</v>
      </c>
    </row>
    <row r="10" spans="2:10" x14ac:dyDescent="0.3">
      <c r="B10" s="22">
        <v>4</v>
      </c>
      <c r="C10" s="9">
        <v>2.5</v>
      </c>
      <c r="D10" s="4">
        <f>42/63*100</f>
        <v>66.666666666666657</v>
      </c>
      <c r="E10" s="34">
        <v>42</v>
      </c>
      <c r="F10" s="34">
        <v>1</v>
      </c>
      <c r="G10" s="34">
        <v>8</v>
      </c>
      <c r="H10" s="34">
        <v>7</v>
      </c>
      <c r="I10" s="34">
        <v>3</v>
      </c>
      <c r="J10" s="2" t="s">
        <v>36</v>
      </c>
    </row>
    <row r="11" spans="2:10" x14ac:dyDescent="0.3">
      <c r="B11" s="22">
        <v>5</v>
      </c>
      <c r="C11" s="9">
        <v>2.5</v>
      </c>
      <c r="D11" s="4">
        <f>14/63*100</f>
        <v>22.222222222222221</v>
      </c>
      <c r="E11" s="34">
        <v>14</v>
      </c>
      <c r="F11" s="34">
        <v>26</v>
      </c>
      <c r="G11" s="34">
        <v>10</v>
      </c>
      <c r="H11" s="34">
        <v>9</v>
      </c>
      <c r="I11" s="34">
        <v>4</v>
      </c>
      <c r="J11" s="2" t="s">
        <v>36</v>
      </c>
    </row>
    <row r="12" spans="2:10" x14ac:dyDescent="0.3">
      <c r="B12" s="22">
        <v>6</v>
      </c>
      <c r="C12" s="9">
        <v>2.5</v>
      </c>
      <c r="D12" s="4">
        <f>23/63*100</f>
        <v>36.507936507936506</v>
      </c>
      <c r="E12" s="34">
        <v>10</v>
      </c>
      <c r="F12" s="34">
        <v>7</v>
      </c>
      <c r="G12" s="34">
        <v>16</v>
      </c>
      <c r="H12" s="34">
        <v>23</v>
      </c>
      <c r="I12" s="34">
        <v>5</v>
      </c>
      <c r="J12" s="2" t="s">
        <v>36</v>
      </c>
    </row>
    <row r="13" spans="2:10" x14ac:dyDescent="0.3">
      <c r="B13" s="22">
        <v>7</v>
      </c>
      <c r="C13" s="9">
        <v>2.5</v>
      </c>
      <c r="D13" s="4">
        <f>27/63*100</f>
        <v>42.857142857142854</v>
      </c>
      <c r="E13" s="34">
        <v>4</v>
      </c>
      <c r="F13" s="34">
        <v>4</v>
      </c>
      <c r="G13" s="34">
        <v>11</v>
      </c>
      <c r="H13" s="34">
        <v>27</v>
      </c>
      <c r="I13" s="34">
        <v>14</v>
      </c>
      <c r="J13" s="2" t="s">
        <v>36</v>
      </c>
    </row>
    <row r="14" spans="2:10" x14ac:dyDescent="0.3">
      <c r="B14" s="22">
        <v>8</v>
      </c>
      <c r="C14" s="9">
        <v>2.5</v>
      </c>
      <c r="D14" s="4">
        <f>9/63*100</f>
        <v>14.285714285714285</v>
      </c>
      <c r="E14" s="34">
        <v>5</v>
      </c>
      <c r="F14" s="34">
        <v>5</v>
      </c>
      <c r="G14" s="34">
        <v>22</v>
      </c>
      <c r="H14" s="34">
        <v>20</v>
      </c>
      <c r="I14" s="34">
        <v>9</v>
      </c>
      <c r="J14" s="2" t="s">
        <v>36</v>
      </c>
    </row>
    <row r="15" spans="2:10" x14ac:dyDescent="0.3">
      <c r="B15" s="22">
        <v>9</v>
      </c>
      <c r="C15" s="9">
        <v>2.5</v>
      </c>
      <c r="D15" s="4">
        <f>7/63*100</f>
        <v>11.111111111111111</v>
      </c>
      <c r="E15" s="34">
        <v>10</v>
      </c>
      <c r="F15" s="34">
        <v>7</v>
      </c>
      <c r="G15" s="34">
        <v>13</v>
      </c>
      <c r="H15" s="34">
        <v>27</v>
      </c>
      <c r="I15" s="34">
        <v>4</v>
      </c>
      <c r="J15" s="2" t="s">
        <v>36</v>
      </c>
    </row>
    <row r="16" spans="2:10" x14ac:dyDescent="0.3">
      <c r="B16" s="22">
        <v>10</v>
      </c>
      <c r="C16" s="9">
        <v>2.5</v>
      </c>
      <c r="D16" s="4">
        <f>11/63*100</f>
        <v>17.460317460317459</v>
      </c>
      <c r="E16" s="34">
        <v>11</v>
      </c>
      <c r="F16" s="34">
        <v>14</v>
      </c>
      <c r="G16" s="34">
        <v>11</v>
      </c>
      <c r="H16" s="34">
        <v>15</v>
      </c>
      <c r="I16" s="34">
        <v>10</v>
      </c>
      <c r="J16" s="2" t="s">
        <v>36</v>
      </c>
    </row>
    <row r="17" spans="2:10" x14ac:dyDescent="0.3">
      <c r="B17" s="22">
        <v>11</v>
      </c>
      <c r="C17" s="9">
        <v>2.5</v>
      </c>
      <c r="D17" s="4">
        <f>50/63*100</f>
        <v>79.365079365079367</v>
      </c>
      <c r="E17" s="34">
        <v>50</v>
      </c>
      <c r="F17" s="34">
        <v>2</v>
      </c>
      <c r="G17" s="34">
        <v>7</v>
      </c>
      <c r="H17" s="34">
        <v>1</v>
      </c>
      <c r="I17" s="34">
        <v>2</v>
      </c>
      <c r="J17" s="2" t="s">
        <v>37</v>
      </c>
    </row>
    <row r="18" spans="2:10" x14ac:dyDescent="0.3">
      <c r="B18" s="22">
        <v>12</v>
      </c>
      <c r="C18" s="9">
        <v>2.5</v>
      </c>
      <c r="D18" s="4">
        <f>31/63*100</f>
        <v>49.206349206349202</v>
      </c>
      <c r="E18" s="34">
        <v>4</v>
      </c>
      <c r="F18" s="34">
        <v>10</v>
      </c>
      <c r="G18" s="34">
        <v>9</v>
      </c>
      <c r="H18" s="34">
        <v>8</v>
      </c>
      <c r="I18" s="34">
        <v>31</v>
      </c>
      <c r="J18" s="2" t="s">
        <v>37</v>
      </c>
    </row>
    <row r="19" spans="2:10" x14ac:dyDescent="0.3">
      <c r="B19" s="22">
        <v>13</v>
      </c>
      <c r="C19" s="9">
        <v>2.5</v>
      </c>
      <c r="D19" s="4">
        <f>46/63*100</f>
        <v>73.015873015873012</v>
      </c>
      <c r="E19" s="34">
        <v>46</v>
      </c>
      <c r="F19" s="34">
        <v>3</v>
      </c>
      <c r="G19" s="34">
        <v>3</v>
      </c>
      <c r="H19" s="34">
        <v>8</v>
      </c>
      <c r="I19" s="34">
        <v>1</v>
      </c>
      <c r="J19" s="2" t="s">
        <v>37</v>
      </c>
    </row>
    <row r="20" spans="2:10" x14ac:dyDescent="0.3">
      <c r="B20" s="22">
        <v>14</v>
      </c>
      <c r="C20" s="9">
        <v>2.5</v>
      </c>
      <c r="D20" s="4">
        <f>16/63*100</f>
        <v>25.396825396825395</v>
      </c>
      <c r="E20" s="34">
        <v>2</v>
      </c>
      <c r="F20" s="34">
        <v>16</v>
      </c>
      <c r="G20" s="34">
        <v>24</v>
      </c>
      <c r="H20" s="34">
        <v>10</v>
      </c>
      <c r="I20" s="34">
        <v>10</v>
      </c>
      <c r="J20" s="2" t="s">
        <v>37</v>
      </c>
    </row>
    <row r="21" spans="2:10" x14ac:dyDescent="0.3">
      <c r="B21" s="22">
        <v>15</v>
      </c>
      <c r="C21" s="9">
        <v>2.5</v>
      </c>
      <c r="D21" s="4">
        <f>19/63*100</f>
        <v>30.158730158730158</v>
      </c>
      <c r="E21" s="34">
        <v>15</v>
      </c>
      <c r="F21" s="34">
        <v>19</v>
      </c>
      <c r="G21" s="34">
        <v>18</v>
      </c>
      <c r="H21" s="34">
        <v>7</v>
      </c>
      <c r="I21" s="34">
        <v>2</v>
      </c>
      <c r="J21" s="2" t="s">
        <v>37</v>
      </c>
    </row>
    <row r="22" spans="2:10" x14ac:dyDescent="0.3">
      <c r="B22" s="22">
        <v>16</v>
      </c>
      <c r="C22" s="9">
        <v>2.5</v>
      </c>
      <c r="D22" s="4">
        <f>29/63*100</f>
        <v>46.031746031746032</v>
      </c>
      <c r="E22" s="34">
        <v>7</v>
      </c>
      <c r="F22" s="34">
        <v>29</v>
      </c>
      <c r="G22" s="34">
        <v>8</v>
      </c>
      <c r="H22" s="34">
        <v>9</v>
      </c>
      <c r="I22" s="34">
        <v>8</v>
      </c>
      <c r="J22" s="2" t="s">
        <v>37</v>
      </c>
    </row>
    <row r="23" spans="2:10" x14ac:dyDescent="0.3">
      <c r="B23" s="22">
        <v>17</v>
      </c>
      <c r="C23" s="9">
        <v>2.5</v>
      </c>
      <c r="D23" s="4">
        <f>26/63*100</f>
        <v>41.269841269841265</v>
      </c>
      <c r="E23" s="34">
        <v>3</v>
      </c>
      <c r="F23" s="34">
        <v>3</v>
      </c>
      <c r="G23" s="34">
        <v>26</v>
      </c>
      <c r="H23" s="34">
        <v>21</v>
      </c>
      <c r="I23" s="34">
        <v>8</v>
      </c>
      <c r="J23" s="2" t="s">
        <v>37</v>
      </c>
    </row>
    <row r="24" spans="2:10" x14ac:dyDescent="0.3">
      <c r="B24" s="21">
        <v>18</v>
      </c>
      <c r="C24" s="9">
        <v>2.5</v>
      </c>
      <c r="D24" s="4">
        <f>27/63*100</f>
        <v>42.857142857142854</v>
      </c>
      <c r="E24" s="34">
        <v>27</v>
      </c>
      <c r="F24" s="34">
        <v>4</v>
      </c>
      <c r="G24" s="34">
        <v>11</v>
      </c>
      <c r="H24" s="34">
        <v>10</v>
      </c>
      <c r="I24" s="34">
        <v>8</v>
      </c>
      <c r="J24" s="2" t="s">
        <v>37</v>
      </c>
    </row>
    <row r="25" spans="2:10" x14ac:dyDescent="0.3">
      <c r="B25" s="21">
        <v>19</v>
      </c>
      <c r="C25" s="9">
        <v>2.5</v>
      </c>
      <c r="D25" s="4">
        <f>22/63*100</f>
        <v>34.920634920634917</v>
      </c>
      <c r="E25" s="34">
        <v>2</v>
      </c>
      <c r="F25" s="34">
        <v>2</v>
      </c>
      <c r="G25" s="34">
        <v>14</v>
      </c>
      <c r="H25" s="34">
        <v>20</v>
      </c>
      <c r="I25" s="34">
        <v>22</v>
      </c>
      <c r="J25" s="2" t="s">
        <v>37</v>
      </c>
    </row>
    <row r="26" spans="2:10" x14ac:dyDescent="0.3">
      <c r="B26" s="21">
        <v>20</v>
      </c>
      <c r="C26" s="9">
        <v>2.5</v>
      </c>
      <c r="D26" s="4">
        <f>23/63*100</f>
        <v>36.507936507936506</v>
      </c>
      <c r="E26" s="34">
        <v>3</v>
      </c>
      <c r="F26" s="34">
        <v>5</v>
      </c>
      <c r="G26" s="34">
        <v>23</v>
      </c>
      <c r="H26" s="34">
        <v>18</v>
      </c>
      <c r="I26" s="34">
        <v>12</v>
      </c>
      <c r="J26" s="2" t="s">
        <v>37</v>
      </c>
    </row>
    <row r="27" spans="2:10" x14ac:dyDescent="0.3">
      <c r="B27" s="21">
        <v>21</v>
      </c>
      <c r="C27" s="9">
        <v>2.5</v>
      </c>
      <c r="D27" s="4">
        <f>43/63*100</f>
        <v>68.253968253968253</v>
      </c>
      <c r="E27" s="34">
        <v>6</v>
      </c>
      <c r="F27" s="34">
        <v>1</v>
      </c>
      <c r="G27" s="34">
        <v>10</v>
      </c>
      <c r="H27" s="34">
        <v>43</v>
      </c>
      <c r="I27" s="34">
        <v>2</v>
      </c>
      <c r="J27" s="2" t="s">
        <v>38</v>
      </c>
    </row>
    <row r="28" spans="2:10" x14ac:dyDescent="0.3">
      <c r="B28" s="21">
        <v>22</v>
      </c>
      <c r="C28" s="9">
        <v>2.5</v>
      </c>
      <c r="D28" s="4">
        <f>34/63*100</f>
        <v>53.968253968253968</v>
      </c>
      <c r="E28" s="34">
        <v>13</v>
      </c>
      <c r="F28" s="34">
        <v>3</v>
      </c>
      <c r="G28" s="34">
        <v>4</v>
      </c>
      <c r="H28" s="34">
        <v>8</v>
      </c>
      <c r="I28" s="34">
        <v>34</v>
      </c>
      <c r="J28" s="2" t="s">
        <v>38</v>
      </c>
    </row>
    <row r="29" spans="2:10" x14ac:dyDescent="0.3">
      <c r="B29" s="21">
        <v>23</v>
      </c>
      <c r="C29" s="9">
        <v>2.5</v>
      </c>
      <c r="D29" s="4">
        <f>38/63*100</f>
        <v>60.317460317460316</v>
      </c>
      <c r="E29" s="34">
        <v>4</v>
      </c>
      <c r="F29" s="34">
        <v>9</v>
      </c>
      <c r="G29" s="34">
        <v>38</v>
      </c>
      <c r="H29" s="34">
        <v>5</v>
      </c>
      <c r="I29" s="34">
        <v>6</v>
      </c>
      <c r="J29" s="2" t="s">
        <v>38</v>
      </c>
    </row>
    <row r="30" spans="2:10" x14ac:dyDescent="0.3">
      <c r="B30" s="21">
        <v>24</v>
      </c>
      <c r="C30" s="9">
        <v>2.5</v>
      </c>
      <c r="D30" s="4">
        <f>41/63*100</f>
        <v>65.079365079365076</v>
      </c>
      <c r="E30" s="34">
        <v>41</v>
      </c>
      <c r="F30" s="34">
        <v>6</v>
      </c>
      <c r="G30" s="34">
        <v>9</v>
      </c>
      <c r="H30" s="34">
        <v>4</v>
      </c>
      <c r="I30" s="34">
        <v>2</v>
      </c>
      <c r="J30" s="2" t="s">
        <v>38</v>
      </c>
    </row>
    <row r="31" spans="2:10" x14ac:dyDescent="0.3">
      <c r="B31" s="21">
        <v>25</v>
      </c>
      <c r="C31" s="9">
        <v>2.5</v>
      </c>
      <c r="D31" s="4">
        <f>42/63*100</f>
        <v>66.666666666666657</v>
      </c>
      <c r="E31" s="34">
        <v>3</v>
      </c>
      <c r="F31" s="34">
        <v>42</v>
      </c>
      <c r="G31" s="34">
        <v>6</v>
      </c>
      <c r="H31" s="34">
        <v>8</v>
      </c>
      <c r="I31" s="34">
        <v>2</v>
      </c>
      <c r="J31" s="2" t="s">
        <v>38</v>
      </c>
    </row>
    <row r="32" spans="2:10" x14ac:dyDescent="0.3">
      <c r="B32" s="21">
        <v>26</v>
      </c>
      <c r="C32" s="9">
        <v>2.5</v>
      </c>
      <c r="D32" s="4">
        <f>17/63*100</f>
        <v>26.984126984126984</v>
      </c>
      <c r="E32" s="34">
        <v>10</v>
      </c>
      <c r="F32" s="34">
        <v>15</v>
      </c>
      <c r="G32" s="34">
        <v>17</v>
      </c>
      <c r="H32" s="34">
        <v>9</v>
      </c>
      <c r="I32" s="34">
        <v>10</v>
      </c>
      <c r="J32" s="2" t="s">
        <v>38</v>
      </c>
    </row>
    <row r="33" spans="2:10" x14ac:dyDescent="0.3">
      <c r="B33" s="21">
        <v>27</v>
      </c>
      <c r="C33" s="9">
        <v>2.5</v>
      </c>
      <c r="D33" s="4">
        <f>38/63*100</f>
        <v>60.317460317460316</v>
      </c>
      <c r="E33" s="34">
        <v>5</v>
      </c>
      <c r="F33" s="34">
        <v>6</v>
      </c>
      <c r="G33" s="34">
        <v>9</v>
      </c>
      <c r="H33" s="34">
        <v>38</v>
      </c>
      <c r="I33" s="34">
        <v>4</v>
      </c>
      <c r="J33" s="2" t="s">
        <v>38</v>
      </c>
    </row>
    <row r="34" spans="2:10" x14ac:dyDescent="0.3">
      <c r="B34" s="21">
        <v>28</v>
      </c>
      <c r="C34" s="9">
        <v>2.5</v>
      </c>
      <c r="D34" s="4">
        <f>38/63*100</f>
        <v>60.317460317460316</v>
      </c>
      <c r="E34" s="34">
        <v>38</v>
      </c>
      <c r="F34" s="34">
        <v>7</v>
      </c>
      <c r="G34" s="34">
        <v>6</v>
      </c>
      <c r="H34" s="34">
        <v>3</v>
      </c>
      <c r="I34" s="34">
        <v>8</v>
      </c>
      <c r="J34" s="2" t="s">
        <v>38</v>
      </c>
    </row>
    <row r="35" spans="2:10" x14ac:dyDescent="0.3">
      <c r="B35" s="21">
        <v>29</v>
      </c>
      <c r="C35" s="9">
        <v>2.5</v>
      </c>
      <c r="D35" s="4">
        <f>19/63*100</f>
        <v>30.158730158730158</v>
      </c>
      <c r="E35" s="34">
        <v>19</v>
      </c>
      <c r="F35" s="34">
        <v>8</v>
      </c>
      <c r="G35" s="34">
        <v>1</v>
      </c>
      <c r="H35" s="34">
        <v>22</v>
      </c>
      <c r="I35" s="34">
        <v>11</v>
      </c>
      <c r="J35" s="2" t="s">
        <v>38</v>
      </c>
    </row>
    <row r="36" spans="2:10" x14ac:dyDescent="0.3">
      <c r="B36" s="21">
        <v>30</v>
      </c>
      <c r="C36" s="9">
        <v>2.5</v>
      </c>
      <c r="D36" s="4">
        <f>32/63*100</f>
        <v>50.793650793650791</v>
      </c>
      <c r="E36" s="34">
        <v>5</v>
      </c>
      <c r="F36" s="34">
        <v>8</v>
      </c>
      <c r="G36" s="34">
        <v>5</v>
      </c>
      <c r="H36" s="34">
        <v>12</v>
      </c>
      <c r="I36" s="34">
        <v>32</v>
      </c>
      <c r="J36" s="2" t="s">
        <v>38</v>
      </c>
    </row>
    <row r="37" spans="2:10" x14ac:dyDescent="0.3">
      <c r="B37" s="21">
        <v>31</v>
      </c>
      <c r="C37" s="9">
        <v>2.5</v>
      </c>
      <c r="D37" s="4">
        <f>43/63*100</f>
        <v>68.253968253968253</v>
      </c>
      <c r="E37" s="34">
        <v>2</v>
      </c>
      <c r="F37" s="34">
        <v>3</v>
      </c>
      <c r="G37" s="34">
        <v>6</v>
      </c>
      <c r="H37" s="34">
        <v>43</v>
      </c>
      <c r="I37" s="34">
        <v>7</v>
      </c>
      <c r="J37" s="2" t="s">
        <v>39</v>
      </c>
    </row>
    <row r="38" spans="2:10" x14ac:dyDescent="0.3">
      <c r="B38" s="21">
        <v>32</v>
      </c>
      <c r="C38" s="9">
        <v>2.5</v>
      </c>
      <c r="D38" s="4">
        <f>45/63*100</f>
        <v>71.428571428571431</v>
      </c>
      <c r="E38" s="34">
        <v>1</v>
      </c>
      <c r="F38" s="34">
        <v>45</v>
      </c>
      <c r="G38" s="34">
        <v>0</v>
      </c>
      <c r="H38" s="34">
        <v>5</v>
      </c>
      <c r="I38" s="34">
        <v>11</v>
      </c>
      <c r="J38" s="2" t="s">
        <v>39</v>
      </c>
    </row>
    <row r="39" spans="2:10" x14ac:dyDescent="0.3">
      <c r="B39" s="21">
        <v>33</v>
      </c>
      <c r="C39" s="9">
        <v>2.5</v>
      </c>
      <c r="D39" s="4">
        <f>17/63*100</f>
        <v>26.984126984126984</v>
      </c>
      <c r="E39" s="34">
        <v>11</v>
      </c>
      <c r="F39" s="34">
        <v>17</v>
      </c>
      <c r="G39" s="34">
        <v>11</v>
      </c>
      <c r="H39" s="34">
        <v>11</v>
      </c>
      <c r="I39" s="34">
        <v>11</v>
      </c>
      <c r="J39" s="2" t="s">
        <v>39</v>
      </c>
    </row>
    <row r="40" spans="2:10" x14ac:dyDescent="0.3">
      <c r="B40" s="21">
        <v>34</v>
      </c>
      <c r="C40" s="9">
        <v>2.5</v>
      </c>
      <c r="D40" s="4">
        <f>31/63*100</f>
        <v>49.206349206349202</v>
      </c>
      <c r="E40" s="34">
        <v>1</v>
      </c>
      <c r="F40" s="34">
        <v>31</v>
      </c>
      <c r="G40" s="34">
        <v>12</v>
      </c>
      <c r="H40" s="34">
        <v>6</v>
      </c>
      <c r="I40" s="34">
        <v>11</v>
      </c>
      <c r="J40" s="2" t="s">
        <v>39</v>
      </c>
    </row>
    <row r="41" spans="2:10" x14ac:dyDescent="0.3">
      <c r="B41" s="21">
        <v>35</v>
      </c>
      <c r="C41" s="9">
        <v>2.5</v>
      </c>
      <c r="D41" s="4">
        <f>30/63*100</f>
        <v>47.619047619047613</v>
      </c>
      <c r="E41" s="34">
        <v>4</v>
      </c>
      <c r="F41" s="34">
        <v>4</v>
      </c>
      <c r="G41" s="34">
        <v>12</v>
      </c>
      <c r="H41" s="34">
        <v>30</v>
      </c>
      <c r="I41" s="34">
        <v>11</v>
      </c>
      <c r="J41" s="2" t="s">
        <v>39</v>
      </c>
    </row>
    <row r="42" spans="2:10" x14ac:dyDescent="0.3">
      <c r="B42" s="21">
        <v>36</v>
      </c>
      <c r="C42" s="9">
        <v>2.5</v>
      </c>
      <c r="D42" s="4">
        <f>46/63*100</f>
        <v>73.015873015873012</v>
      </c>
      <c r="E42" s="34">
        <v>3</v>
      </c>
      <c r="F42" s="34">
        <v>5</v>
      </c>
      <c r="G42" s="34">
        <v>46</v>
      </c>
      <c r="H42" s="34">
        <v>4</v>
      </c>
      <c r="I42" s="34">
        <v>4</v>
      </c>
      <c r="J42" s="2" t="s">
        <v>39</v>
      </c>
    </row>
    <row r="43" spans="2:10" x14ac:dyDescent="0.3">
      <c r="B43" s="21">
        <v>37</v>
      </c>
      <c r="C43" s="9">
        <v>2.5</v>
      </c>
      <c r="D43" s="4">
        <f>14/63*100</f>
        <v>22.222222222222221</v>
      </c>
      <c r="E43" s="34">
        <v>14</v>
      </c>
      <c r="F43" s="34">
        <v>6</v>
      </c>
      <c r="G43" s="34">
        <v>14</v>
      </c>
      <c r="H43" s="34">
        <v>3</v>
      </c>
      <c r="I43" s="34">
        <v>25</v>
      </c>
      <c r="J43" s="2" t="s">
        <v>39</v>
      </c>
    </row>
    <row r="44" spans="2:10" x14ac:dyDescent="0.3">
      <c r="B44" s="21">
        <v>38</v>
      </c>
      <c r="C44" s="9">
        <v>2.5</v>
      </c>
      <c r="D44" s="4">
        <f>53/63*100</f>
        <v>84.126984126984127</v>
      </c>
      <c r="E44" s="34">
        <v>53</v>
      </c>
      <c r="F44" s="34">
        <v>1</v>
      </c>
      <c r="G44" s="34">
        <v>2</v>
      </c>
      <c r="H44" s="34">
        <v>4</v>
      </c>
      <c r="I44" s="34">
        <v>2</v>
      </c>
      <c r="J44" s="2" t="s">
        <v>39</v>
      </c>
    </row>
    <row r="45" spans="2:10" x14ac:dyDescent="0.3">
      <c r="B45" s="21">
        <v>39</v>
      </c>
      <c r="C45" s="9">
        <v>2.5</v>
      </c>
      <c r="D45" s="4">
        <f>16/63*100</f>
        <v>25.396825396825395</v>
      </c>
      <c r="E45" s="34">
        <v>1</v>
      </c>
      <c r="F45" s="34">
        <v>12</v>
      </c>
      <c r="G45" s="34">
        <v>29</v>
      </c>
      <c r="H45" s="34">
        <v>4</v>
      </c>
      <c r="I45" s="34">
        <v>16</v>
      </c>
      <c r="J45" s="2" t="s">
        <v>39</v>
      </c>
    </row>
    <row r="46" spans="2:10" x14ac:dyDescent="0.3">
      <c r="B46" s="21">
        <v>40</v>
      </c>
      <c r="C46" s="9">
        <v>2.5</v>
      </c>
      <c r="D46" s="4">
        <f>19/63*100</f>
        <v>30.158730158730158</v>
      </c>
      <c r="E46" s="34">
        <v>2</v>
      </c>
      <c r="F46" s="34">
        <v>9</v>
      </c>
      <c r="G46" s="34">
        <v>4</v>
      </c>
      <c r="H46" s="34">
        <v>19</v>
      </c>
      <c r="I46" s="34">
        <v>27</v>
      </c>
      <c r="J46" s="2" t="s">
        <v>39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2023-12-08T10:00:32Z</dcterms:modified>
</cp:coreProperties>
</file>