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2025\6월\"/>
    </mc:Choice>
  </mc:AlternateContent>
  <xr:revisionPtr revIDLastSave="0" documentId="13_ncr:1_{C765EA05-2AB0-4B92-96E4-70D14B44D9CC}" xr6:coauthVersionLast="47" xr6:coauthVersionMax="47" xr10:uidLastSave="{00000000-0000-0000-0000-000000000000}"/>
  <bookViews>
    <workbookView xWindow="3165" yWindow="4770" windowWidth="26655" windowHeight="15285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문항분석표(산업재산권법)" sheetId="4" r:id="rId4"/>
    <sheet name="문항분석표(민법개론)" sheetId="3" r:id="rId5"/>
  </sheets>
  <definedNames>
    <definedName name="_xlnm._FilterDatabase" localSheetId="2" hidden="1">민법통계표!#REF!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3" l="1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93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5" i="2"/>
  <c r="G92" i="2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95" i="7"/>
  <c r="I93" i="7"/>
  <c r="H7" i="7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94" i="5"/>
  <c r="G9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5" i="5"/>
  <c r="G80" i="7"/>
  <c r="G95" i="7"/>
  <c r="G75" i="7"/>
  <c r="H75" i="7" s="1"/>
  <c r="G72" i="7"/>
  <c r="G96" i="7"/>
  <c r="G42" i="7"/>
  <c r="G27" i="7"/>
  <c r="G97" i="7"/>
  <c r="G22" i="7"/>
  <c r="H22" i="7" s="1"/>
  <c r="G60" i="7"/>
  <c r="H60" i="7" s="1"/>
  <c r="G11" i="7"/>
  <c r="G23" i="7"/>
  <c r="G58" i="7"/>
  <c r="G15" i="7"/>
  <c r="H15" i="7" s="1"/>
  <c r="G82" i="7"/>
  <c r="G98" i="7"/>
  <c r="G78" i="7"/>
  <c r="H78" i="7" s="1"/>
  <c r="G55" i="7"/>
  <c r="H55" i="7" s="1"/>
  <c r="G18" i="7"/>
  <c r="G16" i="7"/>
  <c r="H16" i="7" s="1"/>
  <c r="G45" i="7"/>
  <c r="H45" i="7" s="1"/>
  <c r="G89" i="7"/>
  <c r="H89" i="7" s="1"/>
  <c r="G24" i="7"/>
  <c r="H24" i="7" s="1"/>
  <c r="G99" i="7"/>
  <c r="G100" i="7"/>
  <c r="G25" i="7"/>
  <c r="G46" i="7"/>
  <c r="H46" i="7" s="1"/>
  <c r="G61" i="7"/>
  <c r="G101" i="7"/>
  <c r="G102" i="7"/>
  <c r="G103" i="7"/>
  <c r="G104" i="7"/>
  <c r="G81" i="7"/>
  <c r="H81" i="7" s="1"/>
  <c r="G90" i="7"/>
  <c r="H90" i="7" s="1"/>
  <c r="G31" i="7"/>
  <c r="H31" i="7" s="1"/>
  <c r="G53" i="7"/>
  <c r="G32" i="7"/>
  <c r="G105" i="7"/>
  <c r="G5" i="7"/>
  <c r="H5" i="7" s="1"/>
  <c r="G106" i="7"/>
  <c r="G38" i="7"/>
  <c r="H38" i="7" s="1"/>
  <c r="G49" i="7"/>
  <c r="H49" i="7" s="1"/>
  <c r="G107" i="7"/>
  <c r="G108" i="7"/>
  <c r="G67" i="7"/>
  <c r="H67" i="7" s="1"/>
  <c r="G76" i="7"/>
  <c r="H76" i="7" s="1"/>
  <c r="G13" i="7"/>
  <c r="H13" i="7" s="1"/>
  <c r="G39" i="7"/>
  <c r="H39" i="7" s="1"/>
  <c r="G71" i="7"/>
  <c r="G26" i="7"/>
  <c r="G43" i="7"/>
  <c r="H43" i="7" s="1"/>
  <c r="G29" i="7"/>
  <c r="G47" i="7"/>
  <c r="G69" i="7"/>
  <c r="G7" i="7"/>
  <c r="G64" i="7"/>
  <c r="H64" i="7" s="1"/>
  <c r="G9" i="7"/>
  <c r="H9" i="7" s="1"/>
  <c r="G109" i="7"/>
  <c r="G73" i="7"/>
  <c r="H73" i="7" s="1"/>
  <c r="G44" i="7"/>
  <c r="G110" i="7"/>
  <c r="G62" i="7"/>
  <c r="H62" i="7" s="1"/>
  <c r="G12" i="7"/>
  <c r="H12" i="7" s="1"/>
  <c r="G54" i="7"/>
  <c r="H54" i="7" s="1"/>
  <c r="G111" i="7"/>
  <c r="G14" i="7"/>
  <c r="H14" i="7" s="1"/>
  <c r="G57" i="7"/>
  <c r="H57" i="7" s="1"/>
  <c r="G77" i="7"/>
  <c r="H77" i="7" s="1"/>
  <c r="G63" i="7"/>
  <c r="H63" i="7" s="1"/>
  <c r="G33" i="7"/>
  <c r="H33" i="7" s="1"/>
  <c r="G93" i="7"/>
  <c r="H93" i="7" s="1"/>
  <c r="G112" i="7"/>
  <c r="G34" i="7"/>
  <c r="G113" i="7"/>
  <c r="G114" i="7"/>
  <c r="G48" i="7"/>
  <c r="G115" i="7"/>
  <c r="G6" i="7"/>
  <c r="G50" i="7"/>
  <c r="G85" i="7"/>
  <c r="H85" i="7" s="1"/>
  <c r="G74" i="7"/>
  <c r="H74" i="7" s="1"/>
  <c r="G51" i="7"/>
  <c r="H51" i="7" s="1"/>
  <c r="G116" i="7"/>
  <c r="G79" i="7"/>
  <c r="G83" i="7"/>
  <c r="G84" i="7"/>
  <c r="H84" i="7" s="1"/>
  <c r="G35" i="7"/>
  <c r="H35" i="7" s="1"/>
  <c r="G36" i="7"/>
  <c r="H36" i="7" s="1"/>
  <c r="G40" i="7"/>
  <c r="H40" i="7" s="1"/>
  <c r="G28" i="7"/>
  <c r="H28" i="7" s="1"/>
  <c r="G88" i="7"/>
  <c r="H88" i="7" s="1"/>
  <c r="G70" i="7"/>
  <c r="H70" i="7" s="1"/>
  <c r="G91" i="7"/>
  <c r="H91" i="7" s="1"/>
  <c r="G117" i="7"/>
  <c r="G59" i="7"/>
  <c r="H59" i="7" s="1"/>
  <c r="G65" i="7"/>
  <c r="H65" i="7" s="1"/>
  <c r="G66" i="7"/>
  <c r="G52" i="7"/>
  <c r="G41" i="7"/>
  <c r="H41" i="7" s="1"/>
  <c r="G19" i="7"/>
  <c r="G118" i="7"/>
  <c r="G119" i="7"/>
  <c r="G120" i="7"/>
  <c r="G121" i="7"/>
  <c r="G86" i="7"/>
  <c r="H86" i="7" s="1"/>
  <c r="G8" i="7"/>
  <c r="H80" i="7" s="1"/>
  <c r="G56" i="7"/>
  <c r="H56" i="7" s="1"/>
  <c r="G68" i="7"/>
  <c r="G20" i="7"/>
  <c r="G21" i="7"/>
  <c r="H21" i="7" s="1"/>
  <c r="G10" i="7"/>
  <c r="H10" i="7" s="1"/>
  <c r="G122" i="7"/>
  <c r="G30" i="7"/>
  <c r="H30" i="7" s="1"/>
  <c r="G92" i="7"/>
  <c r="H92" i="7" s="1"/>
  <c r="G37" i="7"/>
  <c r="H37" i="7" s="1"/>
  <c r="G87" i="7"/>
  <c r="H87" i="7" s="1"/>
  <c r="G17" i="7"/>
  <c r="H17" i="7" s="1"/>
  <c r="G94" i="7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H47" i="7" l="1"/>
  <c r="H50" i="7"/>
  <c r="H71" i="7"/>
  <c r="H19" i="7"/>
  <c r="H29" i="7"/>
  <c r="H66" i="7"/>
  <c r="H34" i="7"/>
  <c r="H18" i="7"/>
  <c r="H52" i="7"/>
  <c r="H25" i="7"/>
  <c r="H26" i="7"/>
  <c r="H82" i="7"/>
  <c r="H20" i="7"/>
  <c r="H83" i="7"/>
  <c r="H32" i="7"/>
  <c r="H58" i="7"/>
  <c r="H23" i="7"/>
  <c r="H53" i="7"/>
  <c r="H11" i="7"/>
  <c r="H79" i="7"/>
  <c r="H68" i="7"/>
  <c r="H44" i="7"/>
  <c r="H8" i="7"/>
  <c r="H27" i="7"/>
  <c r="H6" i="7"/>
  <c r="H69" i="7"/>
  <c r="H42" i="7"/>
  <c r="H72" i="7"/>
  <c r="H48" i="7"/>
  <c r="H61" i="7"/>
  <c r="S52" i="7"/>
  <c r="Q26" i="2"/>
  <c r="Q27" i="2"/>
  <c r="Q28" i="2"/>
  <c r="Q29" i="2"/>
  <c r="Q30" i="2"/>
  <c r="Q6" i="2"/>
  <c r="Q7" i="2"/>
  <c r="Q31" i="2"/>
  <c r="Q8" i="2"/>
  <c r="Q32" i="2"/>
  <c r="Q9" i="2"/>
  <c r="Q33" i="2"/>
  <c r="Q10" i="2"/>
  <c r="Q34" i="2"/>
  <c r="Q11" i="2"/>
  <c r="Q35" i="2"/>
  <c r="Q12" i="2"/>
  <c r="Q36" i="2"/>
  <c r="Q13" i="2"/>
  <c r="Q37" i="2"/>
  <c r="Q14" i="2"/>
  <c r="Q38" i="2"/>
  <c r="Q15" i="2"/>
  <c r="Q39" i="2"/>
  <c r="Q42" i="2"/>
  <c r="Q24" i="2"/>
  <c r="Q16" i="2"/>
  <c r="Q40" i="2"/>
  <c r="Q17" i="2"/>
  <c r="Q41" i="2"/>
  <c r="Q18" i="2"/>
  <c r="Q19" i="2"/>
  <c r="Q43" i="2"/>
  <c r="Q20" i="2"/>
  <c r="Q44" i="2"/>
  <c r="Q21" i="2"/>
  <c r="Q45" i="2"/>
  <c r="Q22" i="2"/>
  <c r="Q5" i="2"/>
  <c r="R5" i="2" s="1"/>
  <c r="Q23" i="2"/>
  <c r="Q25" i="2"/>
  <c r="Q11" i="5"/>
  <c r="Q35" i="5"/>
  <c r="Q12" i="5"/>
  <c r="Q36" i="5"/>
  <c r="Q13" i="5"/>
  <c r="Q37" i="5"/>
  <c r="Q14" i="5"/>
  <c r="Q38" i="5"/>
  <c r="Q15" i="5"/>
  <c r="Q39" i="5"/>
  <c r="Q40" i="5"/>
  <c r="Q16" i="5"/>
  <c r="Q17" i="5"/>
  <c r="Q41" i="5"/>
  <c r="Q18" i="5"/>
  <c r="Q42" i="5"/>
  <c r="Q19" i="5"/>
  <c r="Q43" i="5"/>
  <c r="Q45" i="5"/>
  <c r="Q20" i="5"/>
  <c r="Q44" i="5"/>
  <c r="Q21" i="5"/>
  <c r="Q22" i="5"/>
  <c r="Q5" i="5"/>
  <c r="R5" i="5" s="1"/>
  <c r="Q23" i="5"/>
  <c r="Q24" i="5"/>
  <c r="Q25" i="5"/>
  <c r="Q26" i="5"/>
  <c r="Q27" i="5"/>
  <c r="Q28" i="5"/>
  <c r="Q32" i="5"/>
  <c r="Q29" i="5"/>
  <c r="Q6" i="5"/>
  <c r="Q30" i="5"/>
  <c r="Q7" i="5"/>
  <c r="Q31" i="5"/>
  <c r="Q8" i="5"/>
  <c r="Q9" i="5"/>
  <c r="Q33" i="5"/>
  <c r="Q10" i="5"/>
  <c r="Q34" i="5"/>
  <c r="S15" i="7" l="1"/>
  <c r="S39" i="7"/>
  <c r="S14" i="7"/>
  <c r="S16" i="7"/>
  <c r="S40" i="7"/>
  <c r="S38" i="7"/>
  <c r="S17" i="7"/>
  <c r="S41" i="7"/>
  <c r="S18" i="7"/>
  <c r="S42" i="7"/>
  <c r="S19" i="7"/>
  <c r="S43" i="7"/>
  <c r="S37" i="7"/>
  <c r="S20" i="7"/>
  <c r="S44" i="7"/>
  <c r="S21" i="7"/>
  <c r="S45" i="7"/>
  <c r="S22" i="7"/>
  <c r="S46" i="7"/>
  <c r="S23" i="7"/>
  <c r="S5" i="7"/>
  <c r="S24" i="7"/>
  <c r="S25" i="7"/>
  <c r="S26" i="7"/>
  <c r="S13" i="7"/>
  <c r="S27" i="7"/>
  <c r="S28" i="7"/>
  <c r="S47" i="7"/>
  <c r="S29" i="7"/>
  <c r="S32" i="7"/>
  <c r="S6" i="7"/>
  <c r="S30" i="7"/>
  <c r="S7" i="7"/>
  <c r="S31" i="7"/>
  <c r="S8" i="7"/>
  <c r="S9" i="7"/>
  <c r="S33" i="7"/>
  <c r="S10" i="7"/>
  <c r="S34" i="7"/>
  <c r="S11" i="7"/>
  <c r="S35" i="7"/>
  <c r="S12" i="7"/>
  <c r="S36" i="7"/>
  <c r="R6" i="2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T5" i="7" l="1"/>
  <c r="T6" i="7" l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R7" i="2" l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I94" i="7" l="1"/>
  <c r="I57" i="7"/>
  <c r="I88" i="7"/>
  <c r="I82" i="7"/>
  <c r="I30" i="7"/>
  <c r="I37" i="7"/>
  <c r="I78" i="7"/>
  <c r="I18" i="7"/>
  <c r="I9" i="7"/>
  <c r="I31" i="7"/>
  <c r="I58" i="7"/>
  <c r="I5" i="7"/>
  <c r="I33" i="7"/>
  <c r="I40" i="7"/>
  <c r="I76" i="7"/>
  <c r="I27" i="7"/>
  <c r="I74" i="7"/>
  <c r="I73" i="7"/>
  <c r="I32" i="7"/>
  <c r="I12" i="7"/>
  <c r="I55" i="7"/>
  <c r="I16" i="7"/>
  <c r="I51" i="7"/>
  <c r="I6" i="7"/>
  <c r="I85" i="7"/>
  <c r="I21" i="7"/>
  <c r="I61" i="7"/>
  <c r="I19" i="7"/>
  <c r="I86" i="7"/>
  <c r="I35" i="7"/>
  <c r="I49" i="7"/>
  <c r="I77" i="7"/>
  <c r="I83" i="7"/>
  <c r="I10" i="7"/>
  <c r="I14" i="7"/>
  <c r="I70" i="7"/>
  <c r="I87" i="7"/>
  <c r="I28" i="7"/>
  <c r="I45" i="7"/>
  <c r="I38" i="7"/>
  <c r="I34" i="7"/>
  <c r="I63" i="7"/>
  <c r="I92" i="7"/>
  <c r="I67" i="7"/>
  <c r="I44" i="7"/>
  <c r="I69" i="7"/>
  <c r="I22" i="7"/>
  <c r="I52" i="7"/>
  <c r="I24" i="7"/>
  <c r="I8" i="7"/>
  <c r="I80" i="7"/>
  <c r="I81" i="7"/>
  <c r="I29" i="7"/>
  <c r="I66" i="7"/>
  <c r="I46" i="7"/>
  <c r="I47" i="7"/>
  <c r="I89" i="7"/>
  <c r="I41" i="7"/>
  <c r="I90" i="7"/>
  <c r="I23" i="7"/>
  <c r="I15" i="7"/>
  <c r="I36" i="7"/>
  <c r="I91" i="7"/>
  <c r="I39" i="7"/>
  <c r="I25" i="7"/>
  <c r="I26" i="7"/>
  <c r="I68" i="7"/>
  <c r="I11" i="7"/>
  <c r="I48" i="7"/>
  <c r="I75" i="7"/>
  <c r="I56" i="7"/>
  <c r="I43" i="7"/>
  <c r="I20" i="7"/>
  <c r="I60" i="7"/>
  <c r="I84" i="7"/>
  <c r="I59" i="7"/>
  <c r="I79" i="7"/>
  <c r="I72" i="7"/>
  <c r="I17" i="7"/>
  <c r="I71" i="7"/>
  <c r="I7" i="7"/>
  <c r="I50" i="7"/>
  <c r="I54" i="7"/>
  <c r="I42" i="7"/>
  <c r="I64" i="7"/>
  <c r="I53" i="7"/>
  <c r="I62" i="7"/>
  <c r="I65" i="7"/>
  <c r="I13" i="7"/>
</calcChain>
</file>

<file path=xl/sharedStrings.xml><?xml version="1.0" encoding="utf-8"?>
<sst xmlns="http://schemas.openxmlformats.org/spreadsheetml/2006/main" count="501" uniqueCount="156">
  <si>
    <t>점</t>
    <phoneticPr fontId="3" type="noConversion"/>
  </si>
  <si>
    <t>최고점수</t>
    <phoneticPr fontId="3" type="noConversion"/>
  </si>
  <si>
    <t>평균점수</t>
    <phoneticPr fontId="3" type="noConversion"/>
  </si>
  <si>
    <t>명</t>
    <phoneticPr fontId="3" type="noConversion"/>
  </si>
  <si>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</si>
  <si>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</si>
  <si>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</si>
  <si>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</si>
  <si>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</si>
  <si>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</si>
  <si>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총점</t>
    <phoneticPr fontId="3" type="noConversion"/>
  </si>
  <si>
    <t>수험번호</t>
    <phoneticPr fontId="3" type="noConversion"/>
  </si>
  <si>
    <t>성적순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</si>
  <si>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</si>
  <si>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</si>
  <si>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</si>
  <si>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</si>
  <si>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</si>
  <si>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</si>
  <si>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</si>
  <si>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</si>
  <si>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</si>
  <si>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</si>
  <si>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</si>
  <si>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</si>
  <si>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</si>
  <si>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</si>
  <si>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평균</t>
    <phoneticPr fontId="1" type="noConversion"/>
  </si>
  <si>
    <t>산업재산권법</t>
    <phoneticPr fontId="3" type="noConversion"/>
  </si>
  <si>
    <t>민법개론</t>
    <phoneticPr fontId="3" type="noConversion"/>
  </si>
  <si>
    <t>특허법</t>
    <phoneticPr fontId="3" type="noConversion"/>
  </si>
  <si>
    <t>ID</t>
    <phoneticPr fontId="7" type="noConversion"/>
  </si>
  <si>
    <t>ID</t>
    <phoneticPr fontId="1" type="noConversion"/>
  </si>
  <si>
    <t>ID</t>
    <phoneticPr fontId="3" type="noConversion"/>
  </si>
  <si>
    <t>boncouragemj1</t>
  </si>
  <si>
    <t>ejh0816</t>
  </si>
  <si>
    <t>phs585</t>
  </si>
  <si>
    <t>THE PREMIUM 6월 월말모의고사(산업재산권법)</t>
    <phoneticPr fontId="3" type="noConversion"/>
  </si>
  <si>
    <t>THE PREMIUM 6월 월말모의고사(민법개론)</t>
    <phoneticPr fontId="3" type="noConversion"/>
  </si>
  <si>
    <t>beleubendo</t>
  </si>
  <si>
    <t>gpdud1024</t>
  </si>
  <si>
    <t>qhrua7</t>
  </si>
  <si>
    <t>bbcpe55</t>
  </si>
  <si>
    <t>bybn0</t>
  </si>
  <si>
    <t>sihun9296</t>
  </si>
  <si>
    <t>jhill11</t>
  </si>
  <si>
    <t>jhlee1858</t>
  </si>
  <si>
    <t>xyx915</t>
  </si>
  <si>
    <t>nhyhy1219</t>
  </si>
  <si>
    <t>lsy991119</t>
  </si>
  <si>
    <t>vlee9013v</t>
  </si>
  <si>
    <t>heartarum</t>
  </si>
  <si>
    <t>trendkorea2023</t>
  </si>
  <si>
    <t>snowysky02</t>
  </si>
  <si>
    <t>THE PREMIUM 6월 월말모의고사(민법개론)</t>
    <phoneticPr fontId="1" type="noConversion"/>
  </si>
  <si>
    <t>THE PREMIUM 6월 월말모의고사</t>
    <phoneticPr fontId="7" type="noConversion"/>
  </si>
  <si>
    <t>ssooyeonnn</t>
  </si>
  <si>
    <t>00annie</t>
  </si>
  <si>
    <t>jeongjinju90</t>
  </si>
  <si>
    <t>j0105w</t>
  </si>
  <si>
    <t>hklmnb8569</t>
  </si>
  <si>
    <t>careuta</t>
  </si>
  <si>
    <t>pil3308</t>
  </si>
  <si>
    <t>pse0918</t>
  </si>
  <si>
    <t>thiscene94</t>
  </si>
  <si>
    <t>shw9483</t>
  </si>
  <si>
    <t>lhh03160</t>
  </si>
  <si>
    <t>jungkhun01</t>
  </si>
  <si>
    <t>revere412</t>
  </si>
  <si>
    <t>bolloong</t>
  </si>
  <si>
    <t>whitecloudpp</t>
  </si>
  <si>
    <t>robinkim99</t>
  </si>
  <si>
    <t>ny02</t>
  </si>
  <si>
    <t>gerllin1111</t>
  </si>
  <si>
    <t>seoyeonsong111</t>
  </si>
  <si>
    <t>hannsol</t>
  </si>
  <si>
    <t>sunwoo0604</t>
  </si>
  <si>
    <t>chnah00</t>
  </si>
  <si>
    <t>weazly36</t>
  </si>
  <si>
    <t>qufkrgod</t>
  </si>
  <si>
    <t>joycejun123</t>
  </si>
  <si>
    <t>lugdnasadh</t>
  </si>
  <si>
    <t>gobok1739</t>
  </si>
  <si>
    <t>peeeco</t>
  </si>
  <si>
    <t>perfectheart</t>
  </si>
  <si>
    <t>dabin506</t>
  </si>
  <si>
    <t>jin0huh</t>
  </si>
  <si>
    <t>mjiyeol</t>
  </si>
  <si>
    <t>rudia1230</t>
  </si>
  <si>
    <t>kkpsjs87</t>
  </si>
  <si>
    <t>seolshin2</t>
  </si>
  <si>
    <t>poin90</t>
  </si>
  <si>
    <t>bhkim0620</t>
  </si>
  <si>
    <t>jeongssine</t>
  </si>
  <si>
    <t>pop1459</t>
  </si>
  <si>
    <t>hijunluke</t>
  </si>
  <si>
    <t>eoaud0108</t>
  </si>
  <si>
    <t>thunder1222</t>
  </si>
  <si>
    <t>lo2977ve</t>
  </si>
  <si>
    <t>283xodmf</t>
  </si>
  <si>
    <t>kevinsos</t>
  </si>
  <si>
    <t>yang0713</t>
  </si>
  <si>
    <t>xcv005</t>
  </si>
  <si>
    <t>tnrudrndl</t>
  </si>
  <si>
    <t>petrakim87</t>
  </si>
  <si>
    <t>python2001</t>
  </si>
  <si>
    <t>tangee369</t>
  </si>
  <si>
    <t>pouses</t>
  </si>
  <si>
    <t>kjmh980716</t>
  </si>
  <si>
    <t>dahyunking1</t>
  </si>
  <si>
    <t>rose8804</t>
  </si>
  <si>
    <t>zx001025</t>
  </si>
  <si>
    <t>wodn401</t>
  </si>
  <si>
    <t>lean4947</t>
  </si>
  <si>
    <t>spookyrunners</t>
  </si>
  <si>
    <t>les031220</t>
  </si>
  <si>
    <t>plenty153</t>
  </si>
  <si>
    <t>dudwls9123</t>
  </si>
  <si>
    <t>skadnwn25</t>
  </si>
  <si>
    <t>seo93424</t>
  </si>
  <si>
    <t>dnslfksp</t>
  </si>
  <si>
    <t>jackfive</t>
  </si>
  <si>
    <t>whdals21</t>
  </si>
  <si>
    <t>hjkim8989</t>
  </si>
  <si>
    <t>ethenji</t>
  </si>
  <si>
    <t>eejin0904</t>
  </si>
  <si>
    <t>bborory777</t>
  </si>
  <si>
    <t>jsa5193</t>
  </si>
  <si>
    <t>sud1126</t>
  </si>
  <si>
    <t>yuea01</t>
  </si>
  <si>
    <t>teer1999</t>
  </si>
  <si>
    <t>bin42d2</t>
  </si>
  <si>
    <t>sihun100</t>
  </si>
  <si>
    <t>coflsdl2</t>
  </si>
  <si>
    <t>n4438</t>
  </si>
  <si>
    <t>taesumi522</t>
  </si>
  <si>
    <t>sunjae93</t>
  </si>
  <si>
    <t>rjsgud1</t>
  </si>
  <si>
    <t>andrew0910</t>
  </si>
  <si>
    <t>bethel0205</t>
  </si>
  <si>
    <t>irene9491</t>
  </si>
  <si>
    <t>wwt7534</t>
  </si>
  <si>
    <t>nesquik8318</t>
  </si>
  <si>
    <t>vessii</t>
  </si>
  <si>
    <t>dbstj0214</t>
  </si>
  <si>
    <t>ehdgus0129</t>
  </si>
  <si>
    <t>dpatent26</t>
  </si>
  <si>
    <t>usyoon2000</t>
  </si>
  <si>
    <t>fin0dssw</t>
  </si>
  <si>
    <t>taci88</t>
  </si>
  <si>
    <t>sshipher</t>
  </si>
  <si>
    <t>dtg05200323</t>
  </si>
  <si>
    <t>minute376</t>
  </si>
  <si>
    <t>kim0302101</t>
  </si>
  <si>
    <t>ssoyajenny</t>
  </si>
  <si>
    <t>tndnjs0325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</si>
</sst>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sz val="22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5" fillId="0" borderId="0"/>
  </cellStyleXfs>
  <cellXfs count="3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>
      <alignment vertical="center"/>
    </xf>
    <xf numFmtId="0" fontId="9" fillId="4" borderId="11" xfId="1" applyFont="1" applyFill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표준" xfId="0" builtinId="0"/>
    <cellStyle name="표준 2" xfId="1" xr:uid="{875AC670-3B60-40ED-BAE8-90D13049C1BF}"/>
    <cellStyle name="표준 3" xfId="2" xr:uid="{278C9C0A-0226-47D0-A2CD-5593B4BB2F7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</a:t>
            </a:r>
          </a:p>
          <a:p>
            <a:pPr>
              <a:defRPr/>
            </a:pPr>
            <a:r>
              <a:rPr lang="en-US" altLang="ko-KR" sz="1800"/>
              <a:t>6</a:t>
            </a:r>
            <a:r>
              <a:rPr lang="ko-KR" altLang="en-US" sz="1800"/>
              <a:t>월 월말모의고사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24256248182057563"/>
          <c:y val="3.7249580841772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전체통계표!$S$4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전체통계표!$R$5:$R$63</c:f>
              <c:strCache>
                <c:ptCount val="49"/>
                <c:pt idx="0">
                  <c:v>100.0</c:v>
                </c:pt>
                <c:pt idx="1">
                  <c:v>93.8</c:v>
                </c:pt>
                <c:pt idx="2">
                  <c:v>90.0</c:v>
                </c:pt>
                <c:pt idx="3">
                  <c:v>87.5</c:v>
                </c:pt>
                <c:pt idx="4">
                  <c:v>85.8</c:v>
                </c:pt>
                <c:pt idx="5">
                  <c:v>85.0</c:v>
                </c:pt>
                <c:pt idx="6">
                  <c:v>83.8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6">
                  <c:v>응시인원</c:v>
                </c:pt>
                <c:pt idx="47">
                  <c:v>평균점수</c:v>
                </c:pt>
                <c:pt idx="48">
                  <c:v>최고점수</c:v>
                </c:pt>
              </c:strCache>
            </c:strRef>
          </c:cat>
          <c:val>
            <c:numRef>
              <c:f>전체통계표!$S$5:$S$47</c:f>
              <c:numCache>
                <c:formatCode>General</c:formatCode>
                <c:ptCount val="43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7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  <c:pt idx="32">
                  <c:v>6</c:v>
                </c:pt>
                <c:pt idx="33">
                  <c:v>4</c:v>
                </c:pt>
                <c:pt idx="34">
                  <c:v>1</c:v>
                </c:pt>
                <c:pt idx="35">
                  <c:v>2</c:v>
                </c:pt>
                <c:pt idx="36">
                  <c:v>4</c:v>
                </c:pt>
                <c:pt idx="37">
                  <c:v>4</c:v>
                </c:pt>
                <c:pt idx="38">
                  <c:v>3</c:v>
                </c:pt>
                <c:pt idx="39">
                  <c:v>6</c:v>
                </c:pt>
                <c:pt idx="40">
                  <c:v>6</c:v>
                </c:pt>
                <c:pt idx="41">
                  <c:v>0</c:v>
                </c:pt>
                <c:pt idx="4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전체통계표!$R$4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전체통계표!$R$5:$R$63</c15:sqref>
                        </c15:formulaRef>
                      </c:ext>
                    </c:extLst>
                    <c:strCache>
                      <c:ptCount val="49"/>
                      <c:pt idx="0">
                        <c:v>100.0</c:v>
                      </c:pt>
                      <c:pt idx="1">
                        <c:v>93.8</c:v>
                      </c:pt>
                      <c:pt idx="2">
                        <c:v>90.0</c:v>
                      </c:pt>
                      <c:pt idx="3">
                        <c:v>87.5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6">
                        <c:v>응시인원</c:v>
                      </c:pt>
                      <c:pt idx="47">
                        <c:v>평균점수</c:v>
                      </c:pt>
                      <c:pt idx="48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전체통계표!$R$5:$R$63</c15:sqref>
                        </c15:formulaRef>
                      </c:ext>
                    </c:extLst>
                    <c:numCache>
                      <c:formatCode>0.0</c:formatCode>
                      <c:ptCount val="59"/>
                      <c:pt idx="0">
                        <c:v>100</c:v>
                      </c:pt>
                      <c:pt idx="1">
                        <c:v>93.8</c:v>
                      </c:pt>
                      <c:pt idx="2">
                        <c:v>90</c:v>
                      </c:pt>
                      <c:pt idx="3">
                        <c:v>87.5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6" formatCode="General">
                        <c:v>0</c:v>
                      </c:pt>
                      <c:pt idx="47" formatCode="General">
                        <c:v>0</c:v>
                      </c:pt>
                      <c:pt idx="48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6</a:t>
            </a:r>
            <a:r>
              <a:rPr lang="ko-KR" altLang="en-US" sz="1800"/>
              <a:t>월 월말모의고사 산업재산권법</a:t>
            </a:r>
            <a:r>
              <a:rPr lang="en-US" altLang="ko-KR" sz="1800"/>
              <a:t>(</a:t>
            </a:r>
            <a:r>
              <a:rPr lang="ko-KR" altLang="en-US" sz="1800"/>
              <a:t>통계표</a:t>
            </a:r>
            <a:r>
              <a:rPr lang="en-US" altLang="ko-KR" sz="1800"/>
              <a:t>)</a:t>
            </a:r>
            <a:endParaRPr lang="en-US" altLang="ko-KR" sz="1800" baseline="0"/>
          </a:p>
        </c:rich>
      </c:tx>
      <c:layout>
        <c:manualLayout>
          <c:xMode val="edge"/>
          <c:yMode val="edge"/>
          <c:x val="0.19703212537127363"/>
          <c:y val="1.2441028240553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산업재산권법통계표!$P$5:$P$44</c15:sqref>
                  </c15:fullRef>
                </c:ext>
              </c:extLst>
              <c:f>산업재산권법통계표!$P$5:$P$43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산업재산권법통계표!$Q$5:$Q$44</c15:sqref>
                  </c15:fullRef>
                </c:ext>
              </c:extLst>
              <c:f>산업재산권법통계표!$Q$5:$Q$43</c:f>
              <c:numCache>
                <c:formatCode>General</c:formatCode>
                <c:ptCount val="3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6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월말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민</a:t>
            </a:r>
            <a:r>
              <a:rPr lang="ko-KR" altLang="ko-KR" sz="1800" b="0" i="0" baseline="0">
                <a:effectLst/>
              </a:rPr>
              <a:t>법</a:t>
            </a:r>
            <a:r>
              <a:rPr lang="ko-KR" altLang="en-US" sz="1800" b="0" i="0" baseline="0">
                <a:effectLst/>
              </a:rPr>
              <a:t>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민법통계표!$P$5:$P$45</c15:sqref>
                  </c15:fullRef>
                </c:ext>
              </c:extLst>
              <c:f>민법통계표!$P$5:$P$44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민법통계표!$Q$5:$Q$45</c15:sqref>
                  </c15:fullRef>
                </c:ext>
              </c:extLst>
              <c:f>민법통계표!$Q$5:$Q$44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민법통계표!$P$5:$P$45</c15:sqref>
                        </c15:fullRef>
                        <c15:formulaRef>
                          <c15:sqref>민법통계표!$P$5:$P$44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민법통계표!$P$6:$P$45</c15:sqref>
                        </c15:fullRef>
                        <c15:formulaRef>
                          <c15:sqref>민법통계표!$P$6:$P$45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154110</xdr:colOff>
      <xdr:row>3</xdr:row>
      <xdr:rowOff>56029</xdr:rowOff>
    </xdr:from>
    <xdr:to>
      <xdr:col>16</xdr:col>
      <xdr:colOff>381000</xdr:colOff>
      <xdr:row>117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C1:U122"/>
  <sheetViews>
    <sheetView showGridLines="0" tabSelected="1" topLeftCell="A93" zoomScale="85" zoomScaleNormal="85" workbookViewId="0">
      <selection sqref="A1:U127"/>
    </sheetView>
  </sheetViews>
  <sheetFormatPr defaultRowHeight="16.5" x14ac:dyDescent="0.3"/>
  <cols>
    <col min="3" max="3" width="14.375" bestFit="1" customWidth="1"/>
    <col min="4" max="4" width="10.75" bestFit="1" customWidth="1"/>
    <col min="5" max="5" width="10.25" bestFit="1" customWidth="1"/>
    <col min="6" max="6" width="8.75" bestFit="1" customWidth="1"/>
    <col min="7" max="7" width="8.75" customWidth="1"/>
  </cols>
  <sheetData>
    <row r="1" spans="3:21" ht="16.5" customHeight="1" x14ac:dyDescent="0.3">
      <c r="C1" s="36" t="s">
        <v>55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3:21" ht="16.5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4" spans="3:21" ht="17.25" thickBot="1" x14ac:dyDescent="0.35">
      <c r="C4" s="18" t="s">
        <v>31</v>
      </c>
      <c r="D4" s="18" t="s">
        <v>11</v>
      </c>
      <c r="E4" s="3" t="s">
        <v>28</v>
      </c>
      <c r="F4" s="3" t="s">
        <v>29</v>
      </c>
      <c r="G4" s="3" t="s">
        <v>27</v>
      </c>
      <c r="H4" s="3" t="s">
        <v>9</v>
      </c>
      <c r="I4" s="3" t="s">
        <v>8</v>
      </c>
      <c r="R4" s="12" t="s">
        <v>7</v>
      </c>
      <c r="S4" s="11" t="s">
        <v>6</v>
      </c>
      <c r="T4" s="10" t="s">
        <v>5</v>
      </c>
    </row>
    <row r="5" spans="3:21" ht="17.25" thickBot="1" x14ac:dyDescent="0.35">
      <c r="C5" s="34" t="s">
        <v>87</v>
      </c>
      <c r="D5" s="34">
        <v>25160040</v>
      </c>
      <c r="E5" s="32">
        <v>92.5</v>
      </c>
      <c r="F5" s="32">
        <v>95</v>
      </c>
      <c r="G5" s="9">
        <f t="shared" ref="G5:G36" si="0">AVERAGE(E5:F5)</f>
        <v>93.75</v>
      </c>
      <c r="H5" s="2">
        <f t="shared" ref="H5:H36" si="1">RANK(G5,$G$5:$G$122,0)</f>
        <v>1</v>
      </c>
      <c r="I5" s="9">
        <f t="shared" ref="I5:I36" si="2">H5/89*100</f>
        <v>1.1235955056179776</v>
      </c>
      <c r="R5" s="28">
        <v>100</v>
      </c>
      <c r="S5" s="6">
        <f>FREQUENCY($G$5:$G$117,R5:$R$47)</f>
        <v>0</v>
      </c>
      <c r="T5" s="5">
        <f>S5</f>
        <v>0</v>
      </c>
    </row>
    <row r="6" spans="3:21" ht="17.45" customHeight="1" thickBot="1" x14ac:dyDescent="0.35">
      <c r="C6" s="34" t="s">
        <v>122</v>
      </c>
      <c r="D6" s="34">
        <v>25160079</v>
      </c>
      <c r="E6" s="32">
        <v>92.5</v>
      </c>
      <c r="F6" s="32">
        <v>95</v>
      </c>
      <c r="G6" s="9">
        <f t="shared" si="0"/>
        <v>93.75</v>
      </c>
      <c r="H6" s="2">
        <f t="shared" si="1"/>
        <v>1</v>
      </c>
      <c r="I6" s="9">
        <f t="shared" si="2"/>
        <v>1.1235955056179776</v>
      </c>
      <c r="R6" s="28">
        <v>93.8</v>
      </c>
      <c r="S6" s="6">
        <f>FREQUENCY($G$5:$G$117,R6:$R$47)</f>
        <v>2</v>
      </c>
      <c r="T6" s="5">
        <f t="shared" ref="T6:T45" si="3">T5+S6</f>
        <v>2</v>
      </c>
    </row>
    <row r="7" spans="3:21" ht="17.25" thickBot="1" x14ac:dyDescent="0.35">
      <c r="C7" s="34" t="s">
        <v>41</v>
      </c>
      <c r="D7" s="34">
        <v>25160056</v>
      </c>
      <c r="E7" s="32">
        <v>92.5</v>
      </c>
      <c r="F7" s="32">
        <v>87.5</v>
      </c>
      <c r="G7" s="9">
        <f t="shared" si="0"/>
        <v>90</v>
      </c>
      <c r="H7" s="2">
        <f t="shared" si="1"/>
        <v>3</v>
      </c>
      <c r="I7" s="9">
        <f t="shared" si="2"/>
        <v>3.3707865168539324</v>
      </c>
      <c r="R7" s="28">
        <v>90</v>
      </c>
      <c r="S7" s="6">
        <f>FREQUENCY($G$5:$G$117,R7:$R$47)</f>
        <v>2</v>
      </c>
      <c r="T7" s="5">
        <f t="shared" si="3"/>
        <v>4</v>
      </c>
    </row>
    <row r="8" spans="3:21" ht="17.25" thickBot="1" x14ac:dyDescent="0.35">
      <c r="C8" s="34" t="s">
        <v>144</v>
      </c>
      <c r="D8" s="34">
        <v>25160107</v>
      </c>
      <c r="E8" s="32">
        <v>100</v>
      </c>
      <c r="F8" s="32">
        <v>80</v>
      </c>
      <c r="G8" s="9">
        <f t="shared" si="0"/>
        <v>90</v>
      </c>
      <c r="H8" s="2">
        <f t="shared" si="1"/>
        <v>3</v>
      </c>
      <c r="I8" s="9">
        <f t="shared" si="2"/>
        <v>3.3707865168539324</v>
      </c>
      <c r="R8" s="28">
        <v>87.5</v>
      </c>
      <c r="S8" s="6">
        <f>FREQUENCY($G$5:$G$117,R8:$R$47)</f>
        <v>4</v>
      </c>
      <c r="T8" s="5">
        <f t="shared" si="3"/>
        <v>8</v>
      </c>
    </row>
    <row r="9" spans="3:21" ht="17.25" thickBot="1" x14ac:dyDescent="0.35">
      <c r="C9" s="34" t="s">
        <v>102</v>
      </c>
      <c r="D9" s="34">
        <v>25160058</v>
      </c>
      <c r="E9" s="32">
        <v>80</v>
      </c>
      <c r="F9" s="32">
        <v>95</v>
      </c>
      <c r="G9" s="9">
        <f t="shared" si="0"/>
        <v>87.5</v>
      </c>
      <c r="H9" s="2">
        <f t="shared" si="1"/>
        <v>5</v>
      </c>
      <c r="I9" s="9">
        <f t="shared" si="2"/>
        <v>5.6179775280898872</v>
      </c>
      <c r="R9" s="28">
        <v>85.833333333333329</v>
      </c>
      <c r="S9" s="6">
        <f>FREQUENCY($G$5:$G$117,R9:$R$47)</f>
        <v>0</v>
      </c>
      <c r="T9" s="5">
        <f>T8+S9</f>
        <v>8</v>
      </c>
    </row>
    <row r="10" spans="3:21" ht="17.25" thickBot="1" x14ac:dyDescent="0.35">
      <c r="C10" s="34" t="s">
        <v>149</v>
      </c>
      <c r="D10" s="34">
        <v>25160112</v>
      </c>
      <c r="E10" s="32">
        <v>85</v>
      </c>
      <c r="F10" s="32">
        <v>90</v>
      </c>
      <c r="G10" s="9">
        <f t="shared" si="0"/>
        <v>87.5</v>
      </c>
      <c r="H10" s="2">
        <f t="shared" si="1"/>
        <v>5</v>
      </c>
      <c r="I10" s="9">
        <f t="shared" si="2"/>
        <v>5.6179775280898872</v>
      </c>
      <c r="R10" s="28">
        <v>85</v>
      </c>
      <c r="S10" s="6">
        <f>FREQUENCY($G$5:$G$117,R10:$R$47)</f>
        <v>1</v>
      </c>
      <c r="T10" s="5">
        <f t="shared" si="3"/>
        <v>9</v>
      </c>
    </row>
    <row r="11" spans="3:21" ht="17.25" thickBot="1" x14ac:dyDescent="0.35">
      <c r="C11" s="34" t="s">
        <v>44</v>
      </c>
      <c r="D11" s="34">
        <v>25160012</v>
      </c>
      <c r="E11" s="32">
        <v>92.5</v>
      </c>
      <c r="F11" s="32">
        <v>80</v>
      </c>
      <c r="G11" s="9">
        <f t="shared" si="0"/>
        <v>86.25</v>
      </c>
      <c r="H11" s="2">
        <f t="shared" si="1"/>
        <v>7</v>
      </c>
      <c r="I11" s="9">
        <f t="shared" si="2"/>
        <v>7.8651685393258424</v>
      </c>
      <c r="R11" s="28">
        <v>83.8</v>
      </c>
      <c r="S11" s="6">
        <f>FREQUENCY($G$5:$G$117,R11:$R$47)</f>
        <v>0</v>
      </c>
      <c r="T11" s="5">
        <f t="shared" si="3"/>
        <v>9</v>
      </c>
    </row>
    <row r="12" spans="3:21" ht="17.25" thickBot="1" x14ac:dyDescent="0.35">
      <c r="C12" s="34" t="s">
        <v>108</v>
      </c>
      <c r="D12" s="34">
        <v>25160064</v>
      </c>
      <c r="E12" s="32">
        <v>90</v>
      </c>
      <c r="F12" s="32">
        <v>82.5</v>
      </c>
      <c r="G12" s="9">
        <f t="shared" si="0"/>
        <v>86.25</v>
      </c>
      <c r="H12" s="2">
        <f t="shared" si="1"/>
        <v>7</v>
      </c>
      <c r="I12" s="9">
        <f t="shared" si="2"/>
        <v>7.8651685393258424</v>
      </c>
      <c r="R12" s="28">
        <v>82.5</v>
      </c>
      <c r="S12" s="6">
        <f>FREQUENCY($G$5:$G$117,R12:$R$47)</f>
        <v>1</v>
      </c>
      <c r="T12" s="5">
        <f t="shared" si="3"/>
        <v>10</v>
      </c>
    </row>
    <row r="13" spans="3:21" ht="17.25" thickBot="1" x14ac:dyDescent="0.35">
      <c r="C13" s="34" t="s">
        <v>94</v>
      </c>
      <c r="D13" s="34">
        <v>25160048</v>
      </c>
      <c r="E13" s="32">
        <v>80</v>
      </c>
      <c r="F13" s="32">
        <v>90</v>
      </c>
      <c r="G13" s="9">
        <f t="shared" si="0"/>
        <v>85</v>
      </c>
      <c r="H13" s="2">
        <f t="shared" si="1"/>
        <v>9</v>
      </c>
      <c r="I13" s="9">
        <f t="shared" si="2"/>
        <v>10.112359550561797</v>
      </c>
      <c r="R13" s="28">
        <v>81.666666666666671</v>
      </c>
      <c r="S13" s="6">
        <f>FREQUENCY($G$5:$G$117,R13:$R$47)</f>
        <v>1</v>
      </c>
      <c r="T13" s="5">
        <f t="shared" si="3"/>
        <v>11</v>
      </c>
    </row>
    <row r="14" spans="3:21" ht="17.25" thickBot="1" x14ac:dyDescent="0.35">
      <c r="C14" s="34" t="s">
        <v>111</v>
      </c>
      <c r="D14" s="34">
        <v>25160067</v>
      </c>
      <c r="E14" s="32">
        <v>75</v>
      </c>
      <c r="F14" s="32">
        <v>90</v>
      </c>
      <c r="G14" s="9">
        <f t="shared" si="0"/>
        <v>82.5</v>
      </c>
      <c r="H14" s="2">
        <f t="shared" si="1"/>
        <v>10</v>
      </c>
      <c r="I14" s="9">
        <f t="shared" si="2"/>
        <v>11.235955056179774</v>
      </c>
      <c r="R14" s="28">
        <v>80.833333333333329</v>
      </c>
      <c r="S14" s="6">
        <f>FREQUENCY($G$5:$G$117,R14:$R$47)</f>
        <v>0</v>
      </c>
      <c r="T14" s="5">
        <f t="shared" si="3"/>
        <v>11</v>
      </c>
    </row>
    <row r="15" spans="3:21" ht="17.25" thickBot="1" x14ac:dyDescent="0.35">
      <c r="C15" s="34" t="s">
        <v>65</v>
      </c>
      <c r="D15" s="34">
        <v>25160015</v>
      </c>
      <c r="E15" s="32">
        <v>85</v>
      </c>
      <c r="F15" s="32">
        <v>77.5</v>
      </c>
      <c r="G15" s="9">
        <f t="shared" si="0"/>
        <v>81.25</v>
      </c>
      <c r="H15" s="2">
        <f t="shared" si="1"/>
        <v>11</v>
      </c>
      <c r="I15" s="9">
        <f t="shared" si="2"/>
        <v>12.359550561797752</v>
      </c>
      <c r="R15" s="28">
        <v>80</v>
      </c>
      <c r="S15" s="6">
        <f>FREQUENCY($G$5:$G$117,R15:$R$47)</f>
        <v>2</v>
      </c>
      <c r="T15" s="5">
        <f t="shared" si="3"/>
        <v>13</v>
      </c>
    </row>
    <row r="16" spans="3:21" ht="17.45" customHeight="1" thickBot="1" x14ac:dyDescent="0.35">
      <c r="C16" s="34" t="s">
        <v>71</v>
      </c>
      <c r="D16" s="34">
        <v>25160021</v>
      </c>
      <c r="E16" s="32">
        <v>87.5</v>
      </c>
      <c r="F16" s="32">
        <v>72.5</v>
      </c>
      <c r="G16" s="9">
        <f t="shared" si="0"/>
        <v>80</v>
      </c>
      <c r="H16" s="2">
        <f t="shared" si="1"/>
        <v>12</v>
      </c>
      <c r="I16" s="9">
        <f t="shared" si="2"/>
        <v>13.48314606741573</v>
      </c>
      <c r="R16" s="28">
        <v>79.166666666666671</v>
      </c>
      <c r="S16" s="6">
        <f>FREQUENCY($G$5:$G$117,R16:$R$47)</f>
        <v>3</v>
      </c>
      <c r="T16" s="5">
        <f>T15+S16</f>
        <v>16</v>
      </c>
    </row>
    <row r="17" spans="3:20" ht="17.25" thickBot="1" x14ac:dyDescent="0.35">
      <c r="C17" s="35" t="s">
        <v>155</v>
      </c>
      <c r="D17" s="35">
        <v>25160118</v>
      </c>
      <c r="E17" s="32">
        <v>80</v>
      </c>
      <c r="F17" s="32">
        <v>80</v>
      </c>
      <c r="G17" s="9">
        <f t="shared" si="0"/>
        <v>80</v>
      </c>
      <c r="H17" s="2">
        <f t="shared" si="1"/>
        <v>12</v>
      </c>
      <c r="I17" s="9">
        <f t="shared" si="2"/>
        <v>13.48314606741573</v>
      </c>
      <c r="R17" s="28">
        <v>78.333333333333329</v>
      </c>
      <c r="S17" s="6">
        <f>FREQUENCY($G$5:$G$117,R17:$R$47)</f>
        <v>0</v>
      </c>
      <c r="T17" s="5">
        <f t="shared" si="3"/>
        <v>16</v>
      </c>
    </row>
    <row r="18" spans="3:20" ht="17.25" thickBot="1" x14ac:dyDescent="0.35">
      <c r="C18" s="34" t="s">
        <v>70</v>
      </c>
      <c r="D18" s="34">
        <v>25160020</v>
      </c>
      <c r="E18" s="32">
        <v>80</v>
      </c>
      <c r="F18" s="32">
        <v>77.5</v>
      </c>
      <c r="G18" s="9">
        <f t="shared" si="0"/>
        <v>78.75</v>
      </c>
      <c r="H18" s="2">
        <f t="shared" si="1"/>
        <v>14</v>
      </c>
      <c r="I18" s="9">
        <f t="shared" si="2"/>
        <v>15.730337078651685</v>
      </c>
      <c r="R18" s="28">
        <v>77.5</v>
      </c>
      <c r="S18" s="6">
        <f>FREQUENCY($G$5:$G$117,R18:$R$47)</f>
        <v>2</v>
      </c>
      <c r="T18" s="5">
        <f t="shared" si="3"/>
        <v>18</v>
      </c>
    </row>
    <row r="19" spans="3:20" ht="17.25" thickBot="1" x14ac:dyDescent="0.35">
      <c r="C19" s="34" t="s">
        <v>36</v>
      </c>
      <c r="D19" s="34">
        <v>25160101</v>
      </c>
      <c r="E19" s="32">
        <v>65</v>
      </c>
      <c r="F19" s="32">
        <v>92.5</v>
      </c>
      <c r="G19" s="9">
        <f t="shared" si="0"/>
        <v>78.75</v>
      </c>
      <c r="H19" s="2">
        <f t="shared" si="1"/>
        <v>14</v>
      </c>
      <c r="I19" s="9">
        <f t="shared" si="2"/>
        <v>15.730337078651685</v>
      </c>
      <c r="R19" s="28">
        <v>75.833333333333329</v>
      </c>
      <c r="S19" s="6">
        <f>FREQUENCY($G$5:$G$117,R19:$R$47)</f>
        <v>0</v>
      </c>
      <c r="T19" s="5">
        <f t="shared" si="3"/>
        <v>18</v>
      </c>
    </row>
    <row r="20" spans="3:20" ht="17.25" customHeight="1" thickBot="1" x14ac:dyDescent="0.35">
      <c r="C20" s="34" t="s">
        <v>147</v>
      </c>
      <c r="D20" s="34">
        <v>25160110</v>
      </c>
      <c r="E20" s="32">
        <v>75</v>
      </c>
      <c r="F20" s="32">
        <v>82.5</v>
      </c>
      <c r="G20" s="9">
        <f t="shared" si="0"/>
        <v>78.75</v>
      </c>
      <c r="H20" s="2">
        <f t="shared" si="1"/>
        <v>14</v>
      </c>
      <c r="I20" s="9">
        <f t="shared" si="2"/>
        <v>15.730337078651685</v>
      </c>
      <c r="R20" s="28">
        <v>75</v>
      </c>
      <c r="S20" s="6">
        <f>FREQUENCY($G$5:$G$117,R20:$R$47)</f>
        <v>4</v>
      </c>
      <c r="T20" s="5">
        <f t="shared" si="3"/>
        <v>22</v>
      </c>
    </row>
    <row r="21" spans="3:20" ht="17.45" customHeight="1" thickBot="1" x14ac:dyDescent="0.35">
      <c r="C21" s="34" t="s">
        <v>148</v>
      </c>
      <c r="D21" s="34">
        <v>25160111</v>
      </c>
      <c r="E21" s="32">
        <v>80</v>
      </c>
      <c r="F21" s="32">
        <v>75</v>
      </c>
      <c r="G21" s="9">
        <f t="shared" si="0"/>
        <v>77.5</v>
      </c>
      <c r="H21" s="2">
        <f t="shared" si="1"/>
        <v>17</v>
      </c>
      <c r="I21" s="9">
        <f t="shared" si="2"/>
        <v>19.101123595505616</v>
      </c>
      <c r="R21" s="28">
        <v>74.166666666666671</v>
      </c>
      <c r="S21" s="6">
        <f>FREQUENCY($G$5:$G$117,R21:$R$47)</f>
        <v>1</v>
      </c>
      <c r="T21" s="5">
        <f t="shared" si="3"/>
        <v>23</v>
      </c>
    </row>
    <row r="22" spans="3:20" ht="17.25" thickBot="1" x14ac:dyDescent="0.35">
      <c r="C22" s="34" t="s">
        <v>62</v>
      </c>
      <c r="D22" s="34">
        <v>25160010</v>
      </c>
      <c r="E22" s="32">
        <v>77.5</v>
      </c>
      <c r="F22" s="32">
        <v>75</v>
      </c>
      <c r="G22" s="9">
        <f t="shared" si="0"/>
        <v>76.25</v>
      </c>
      <c r="H22" s="2">
        <f t="shared" si="1"/>
        <v>18</v>
      </c>
      <c r="I22" s="9">
        <f t="shared" si="2"/>
        <v>20.224719101123593</v>
      </c>
      <c r="R22" s="28">
        <v>73.333333333333329</v>
      </c>
      <c r="S22" s="6">
        <f>FREQUENCY($G$5:$G$117,R22:$R$47)</f>
        <v>0</v>
      </c>
      <c r="T22" s="5">
        <f>T21+S22</f>
        <v>23</v>
      </c>
    </row>
    <row r="23" spans="3:20" ht="17.25" thickBot="1" x14ac:dyDescent="0.35">
      <c r="C23" s="34" t="s">
        <v>63</v>
      </c>
      <c r="D23" s="34">
        <v>25160013</v>
      </c>
      <c r="E23" s="32">
        <v>65</v>
      </c>
      <c r="F23" s="32">
        <v>85</v>
      </c>
      <c r="G23" s="9">
        <f t="shared" si="0"/>
        <v>75</v>
      </c>
      <c r="H23" s="2">
        <f t="shared" si="1"/>
        <v>19</v>
      </c>
      <c r="I23" s="9">
        <f t="shared" si="2"/>
        <v>21.348314606741571</v>
      </c>
      <c r="R23" s="28">
        <v>72.5</v>
      </c>
      <c r="S23" s="6">
        <f>FREQUENCY($G$5:$G$117,R23:$R$47)</f>
        <v>1</v>
      </c>
      <c r="T23" s="5">
        <f t="shared" si="3"/>
        <v>24</v>
      </c>
    </row>
    <row r="24" spans="3:20" ht="17.45" customHeight="1" thickBot="1" x14ac:dyDescent="0.35">
      <c r="C24" s="34" t="s">
        <v>74</v>
      </c>
      <c r="D24" s="34">
        <v>25160024</v>
      </c>
      <c r="E24" s="32">
        <v>70</v>
      </c>
      <c r="F24" s="32">
        <v>80</v>
      </c>
      <c r="G24" s="9">
        <f t="shared" si="0"/>
        <v>75</v>
      </c>
      <c r="H24" s="2">
        <f t="shared" si="1"/>
        <v>19</v>
      </c>
      <c r="I24" s="9">
        <f t="shared" si="2"/>
        <v>21.348314606741571</v>
      </c>
      <c r="R24" s="28">
        <v>71.666666666666671</v>
      </c>
      <c r="S24" s="6">
        <f>FREQUENCY($G$5:$G$117,R24:$R$47)</f>
        <v>0</v>
      </c>
      <c r="T24" s="5">
        <f t="shared" si="3"/>
        <v>24</v>
      </c>
    </row>
    <row r="25" spans="3:20" ht="17.45" customHeight="1" thickBot="1" x14ac:dyDescent="0.35">
      <c r="C25" s="34" t="s">
        <v>45</v>
      </c>
      <c r="D25" s="34">
        <v>25160027</v>
      </c>
      <c r="E25" s="32">
        <v>75</v>
      </c>
      <c r="F25" s="32">
        <v>75</v>
      </c>
      <c r="G25" s="9">
        <f t="shared" si="0"/>
        <v>75</v>
      </c>
      <c r="H25" s="2">
        <f t="shared" si="1"/>
        <v>19</v>
      </c>
      <c r="I25" s="9">
        <f t="shared" si="2"/>
        <v>21.348314606741571</v>
      </c>
      <c r="R25" s="28">
        <v>70.833333333333329</v>
      </c>
      <c r="S25" s="6">
        <f>FREQUENCY($G$5:$G$117,R25:$R$47)</f>
        <v>2</v>
      </c>
      <c r="T25" s="5">
        <f t="shared" si="3"/>
        <v>26</v>
      </c>
    </row>
    <row r="26" spans="3:20" ht="17.45" customHeight="1" thickBot="1" x14ac:dyDescent="0.35">
      <c r="C26" s="34" t="s">
        <v>96</v>
      </c>
      <c r="D26" s="34">
        <v>25160051</v>
      </c>
      <c r="E26" s="32">
        <v>77.5</v>
      </c>
      <c r="F26" s="32">
        <v>72.5</v>
      </c>
      <c r="G26" s="9">
        <f t="shared" si="0"/>
        <v>75</v>
      </c>
      <c r="H26" s="2">
        <f t="shared" si="1"/>
        <v>19</v>
      </c>
      <c r="I26" s="9">
        <f t="shared" si="2"/>
        <v>21.348314606741571</v>
      </c>
      <c r="R26" s="28">
        <v>69.166666666666671</v>
      </c>
      <c r="S26" s="6">
        <f>FREQUENCY($G$5:$G$117,R26:$R$47)</f>
        <v>3</v>
      </c>
      <c r="T26" s="5">
        <f t="shared" si="3"/>
        <v>29</v>
      </c>
    </row>
    <row r="27" spans="3:20" ht="17.25" thickBot="1" x14ac:dyDescent="0.35">
      <c r="C27" s="34" t="s">
        <v>60</v>
      </c>
      <c r="D27" s="34">
        <v>25160008</v>
      </c>
      <c r="E27" s="32">
        <v>85</v>
      </c>
      <c r="F27" s="32">
        <v>62.5</v>
      </c>
      <c r="G27" s="9">
        <f t="shared" si="0"/>
        <v>73.75</v>
      </c>
      <c r="H27" s="2">
        <f t="shared" si="1"/>
        <v>23</v>
      </c>
      <c r="I27" s="9">
        <f t="shared" si="2"/>
        <v>25.842696629213485</v>
      </c>
      <c r="R27" s="28">
        <v>68.333333333333329</v>
      </c>
      <c r="S27" s="6">
        <f>FREQUENCY($G$5:$G$117,R27:$R$47)</f>
        <v>4</v>
      </c>
      <c r="T27" s="5">
        <f t="shared" si="3"/>
        <v>33</v>
      </c>
    </row>
    <row r="28" spans="3:20" ht="17.25" thickBot="1" x14ac:dyDescent="0.35">
      <c r="C28" s="34" t="s">
        <v>40</v>
      </c>
      <c r="D28" s="34">
        <v>25160091</v>
      </c>
      <c r="E28" s="32">
        <v>72.5</v>
      </c>
      <c r="F28" s="32">
        <v>72.5</v>
      </c>
      <c r="G28" s="9">
        <f t="shared" si="0"/>
        <v>72.5</v>
      </c>
      <c r="H28" s="2">
        <f t="shared" si="1"/>
        <v>24</v>
      </c>
      <c r="I28" s="9">
        <f t="shared" si="2"/>
        <v>26.966292134831459</v>
      </c>
      <c r="R28" s="28">
        <v>66.666666666666671</v>
      </c>
      <c r="S28" s="6">
        <f>FREQUENCY($G$5:$G$117,R28:$R$47)</f>
        <v>1</v>
      </c>
      <c r="T28" s="5">
        <f t="shared" si="3"/>
        <v>34</v>
      </c>
    </row>
    <row r="29" spans="3:20" ht="17.45" customHeight="1" thickBot="1" x14ac:dyDescent="0.35">
      <c r="C29" s="34" t="s">
        <v>98</v>
      </c>
      <c r="D29" s="34">
        <v>25160053</v>
      </c>
      <c r="E29" s="32">
        <v>62.5</v>
      </c>
      <c r="F29" s="32">
        <v>77.5</v>
      </c>
      <c r="G29" s="9">
        <f t="shared" si="0"/>
        <v>70</v>
      </c>
      <c r="H29" s="2">
        <f t="shared" si="1"/>
        <v>25</v>
      </c>
      <c r="I29" s="9">
        <f t="shared" si="2"/>
        <v>28.08988764044944</v>
      </c>
      <c r="R29" s="28">
        <v>65.833333333333329</v>
      </c>
      <c r="S29" s="6">
        <f>FREQUENCY($G$5:$G$117,R29:$R$47)</f>
        <v>3</v>
      </c>
      <c r="T29" s="5">
        <f t="shared" si="3"/>
        <v>37</v>
      </c>
    </row>
    <row r="30" spans="3:20" ht="17.25" thickBot="1" x14ac:dyDescent="0.35">
      <c r="C30" s="35" t="s">
        <v>151</v>
      </c>
      <c r="D30" s="35">
        <v>25160114</v>
      </c>
      <c r="E30" s="32">
        <v>70</v>
      </c>
      <c r="F30" s="32">
        <v>70</v>
      </c>
      <c r="G30" s="9">
        <f t="shared" si="0"/>
        <v>70</v>
      </c>
      <c r="H30" s="2">
        <f t="shared" si="1"/>
        <v>25</v>
      </c>
      <c r="I30" s="9">
        <f t="shared" si="2"/>
        <v>28.08988764044944</v>
      </c>
      <c r="R30" s="28">
        <v>62.5</v>
      </c>
      <c r="S30" s="6">
        <f>FREQUENCY($G$5:$G$117,R30:$R$47)</f>
        <v>0</v>
      </c>
      <c r="T30" s="5">
        <f>T29+S30</f>
        <v>37</v>
      </c>
    </row>
    <row r="31" spans="3:20" ht="17.25" thickBot="1" x14ac:dyDescent="0.35">
      <c r="C31" s="34" t="s">
        <v>83</v>
      </c>
      <c r="D31" s="34">
        <v>25160036</v>
      </c>
      <c r="E31" s="32">
        <v>72.5</v>
      </c>
      <c r="F31" s="32">
        <v>65</v>
      </c>
      <c r="G31" s="9">
        <f t="shared" si="0"/>
        <v>68.75</v>
      </c>
      <c r="H31" s="2">
        <f t="shared" si="1"/>
        <v>27</v>
      </c>
      <c r="I31" s="9">
        <f t="shared" si="2"/>
        <v>30.337078651685395</v>
      </c>
      <c r="R31" s="28">
        <v>61.666666666666664</v>
      </c>
      <c r="S31" s="6">
        <f>FREQUENCY($G$5:$G$117,R31:$R$47)</f>
        <v>7</v>
      </c>
      <c r="T31" s="5">
        <f t="shared" si="3"/>
        <v>44</v>
      </c>
    </row>
    <row r="32" spans="3:20" ht="17.25" thickBot="1" x14ac:dyDescent="0.35">
      <c r="C32" s="34" t="s">
        <v>85</v>
      </c>
      <c r="D32" s="34">
        <v>25160038</v>
      </c>
      <c r="E32" s="32">
        <v>75</v>
      </c>
      <c r="F32" s="32">
        <v>62.5</v>
      </c>
      <c r="G32" s="9">
        <f t="shared" si="0"/>
        <v>68.75</v>
      </c>
      <c r="H32" s="2">
        <f t="shared" si="1"/>
        <v>27</v>
      </c>
      <c r="I32" s="9">
        <f t="shared" si="2"/>
        <v>30.337078651685395</v>
      </c>
      <c r="R32" s="28">
        <v>59.166666666666664</v>
      </c>
      <c r="S32" s="6">
        <f>FREQUENCY($G$5:$G$117,R32:$R$47)</f>
        <v>1</v>
      </c>
      <c r="T32" s="5">
        <f t="shared" si="3"/>
        <v>45</v>
      </c>
    </row>
    <row r="33" spans="3:20" ht="17.25" thickBot="1" x14ac:dyDescent="0.35">
      <c r="C33" s="34" t="s">
        <v>115</v>
      </c>
      <c r="D33" s="34">
        <v>25160071</v>
      </c>
      <c r="E33" s="32">
        <v>62.5</v>
      </c>
      <c r="F33" s="32">
        <v>75</v>
      </c>
      <c r="G33" s="9">
        <f t="shared" si="0"/>
        <v>68.75</v>
      </c>
      <c r="H33" s="2">
        <f t="shared" si="1"/>
        <v>27</v>
      </c>
      <c r="I33" s="9">
        <f t="shared" si="2"/>
        <v>30.337078651685395</v>
      </c>
      <c r="R33" s="28">
        <v>58.333333333333336</v>
      </c>
      <c r="S33" s="6">
        <f>FREQUENCY($G$5:$G$117,R33:$R$47)</f>
        <v>0</v>
      </c>
      <c r="T33" s="5">
        <f t="shared" si="3"/>
        <v>45</v>
      </c>
    </row>
    <row r="34" spans="3:20" ht="17.45" customHeight="1" thickBot="1" x14ac:dyDescent="0.35">
      <c r="C34" s="34" t="s">
        <v>117</v>
      </c>
      <c r="D34" s="34">
        <v>25160074</v>
      </c>
      <c r="E34" s="32">
        <v>62.5</v>
      </c>
      <c r="F34" s="32">
        <v>72.5</v>
      </c>
      <c r="G34" s="9">
        <f t="shared" si="0"/>
        <v>67.5</v>
      </c>
      <c r="H34" s="2">
        <f t="shared" si="1"/>
        <v>30</v>
      </c>
      <c r="I34" s="9">
        <f t="shared" si="2"/>
        <v>33.707865168539328</v>
      </c>
      <c r="R34" s="28">
        <v>57.5</v>
      </c>
      <c r="S34" s="6">
        <f>FREQUENCY($G$5:$G$117,R34:$R$47)</f>
        <v>3</v>
      </c>
      <c r="T34" s="5">
        <f>T33+S34</f>
        <v>48</v>
      </c>
    </row>
    <row r="35" spans="3:20" ht="17.45" customHeight="1" thickBot="1" x14ac:dyDescent="0.35">
      <c r="C35" s="34" t="s">
        <v>129</v>
      </c>
      <c r="D35" s="34">
        <v>25160088</v>
      </c>
      <c r="E35" s="32">
        <v>57.5</v>
      </c>
      <c r="F35" s="32">
        <v>77.5</v>
      </c>
      <c r="G35" s="9">
        <f t="shared" si="0"/>
        <v>67.5</v>
      </c>
      <c r="H35" s="2">
        <f t="shared" si="1"/>
        <v>30</v>
      </c>
      <c r="I35" s="9">
        <f t="shared" si="2"/>
        <v>33.707865168539328</v>
      </c>
      <c r="R35" s="28">
        <v>56.666666666666664</v>
      </c>
      <c r="S35" s="6">
        <f>FREQUENCY($G$5:$G$117,R35:$R$47)</f>
        <v>2</v>
      </c>
      <c r="T35" s="5">
        <f>T34+S35</f>
        <v>50</v>
      </c>
    </row>
    <row r="36" spans="3:20" ht="17.25" thickBot="1" x14ac:dyDescent="0.35">
      <c r="C36" s="34" t="s">
        <v>130</v>
      </c>
      <c r="D36" s="34">
        <v>25160089</v>
      </c>
      <c r="E36" s="32">
        <v>67.5</v>
      </c>
      <c r="F36" s="32">
        <v>67.5</v>
      </c>
      <c r="G36" s="9">
        <f t="shared" si="0"/>
        <v>67.5</v>
      </c>
      <c r="H36" s="2">
        <f t="shared" si="1"/>
        <v>30</v>
      </c>
      <c r="I36" s="9">
        <f t="shared" si="2"/>
        <v>33.707865168539328</v>
      </c>
      <c r="R36" s="28">
        <v>55.833333333333336</v>
      </c>
      <c r="S36" s="6">
        <f>FREQUENCY($G$5:$G$117,R36:$R$47)</f>
        <v>3</v>
      </c>
      <c r="T36" s="5">
        <f t="shared" si="3"/>
        <v>53</v>
      </c>
    </row>
    <row r="37" spans="3:20" ht="17.45" customHeight="1" thickBot="1" x14ac:dyDescent="0.35">
      <c r="C37" s="35" t="s">
        <v>153</v>
      </c>
      <c r="D37" s="35">
        <v>25160116</v>
      </c>
      <c r="E37" s="32">
        <v>72.5</v>
      </c>
      <c r="F37" s="32">
        <v>62.5</v>
      </c>
      <c r="G37" s="9">
        <f t="shared" ref="G37:G68" si="4">AVERAGE(E37:F37)</f>
        <v>67.5</v>
      </c>
      <c r="H37" s="2">
        <f t="shared" ref="H37:H68" si="5">RANK(G37,$G$5:$G$122,0)</f>
        <v>30</v>
      </c>
      <c r="I37" s="9">
        <f t="shared" ref="I37:I68" si="6">H37/89*100</f>
        <v>33.707865168539328</v>
      </c>
      <c r="R37" s="28">
        <v>53.333333333333336</v>
      </c>
      <c r="S37" s="6">
        <f>FREQUENCY($G$5:$G$117,R37:$R$47)</f>
        <v>6</v>
      </c>
      <c r="T37" s="5">
        <f t="shared" si="3"/>
        <v>59</v>
      </c>
    </row>
    <row r="38" spans="3:20" ht="17.45" customHeight="1" thickBot="1" x14ac:dyDescent="0.35">
      <c r="C38" s="34" t="s">
        <v>42</v>
      </c>
      <c r="D38" s="34">
        <v>25160042</v>
      </c>
      <c r="E38" s="32">
        <v>60</v>
      </c>
      <c r="F38" s="32">
        <v>72.5</v>
      </c>
      <c r="G38" s="9">
        <f t="shared" si="4"/>
        <v>66.25</v>
      </c>
      <c r="H38" s="2">
        <f t="shared" si="5"/>
        <v>34</v>
      </c>
      <c r="I38" s="9">
        <f t="shared" si="6"/>
        <v>38.202247191011232</v>
      </c>
      <c r="R38" s="28">
        <v>50.833333333333336</v>
      </c>
      <c r="S38" s="6">
        <f>FREQUENCY($G$5:$G$117,R38:$R$47)</f>
        <v>4</v>
      </c>
      <c r="T38" s="5">
        <f>T37+S38</f>
        <v>63</v>
      </c>
    </row>
    <row r="39" spans="3:20" ht="17.25" thickBot="1" x14ac:dyDescent="0.35">
      <c r="C39" s="34" t="s">
        <v>95</v>
      </c>
      <c r="D39" s="34">
        <v>25160049</v>
      </c>
      <c r="E39" s="32">
        <v>70</v>
      </c>
      <c r="F39" s="32">
        <v>57.5</v>
      </c>
      <c r="G39" s="9">
        <f t="shared" si="4"/>
        <v>63.75</v>
      </c>
      <c r="H39" s="2">
        <f t="shared" si="5"/>
        <v>35</v>
      </c>
      <c r="I39" s="9">
        <f t="shared" si="6"/>
        <v>39.325842696629216</v>
      </c>
      <c r="R39" s="28">
        <v>47.5</v>
      </c>
      <c r="S39" s="6">
        <f>FREQUENCY($G$5:$G$117,R39:$R$47)</f>
        <v>1</v>
      </c>
      <c r="T39" s="5">
        <f>T38+S39</f>
        <v>64</v>
      </c>
    </row>
    <row r="40" spans="3:20" ht="17.25" thickBot="1" x14ac:dyDescent="0.35">
      <c r="C40" s="34" t="s">
        <v>131</v>
      </c>
      <c r="D40" s="34">
        <v>25160090</v>
      </c>
      <c r="E40" s="32">
        <v>60</v>
      </c>
      <c r="F40" s="32">
        <v>67.5</v>
      </c>
      <c r="G40" s="9">
        <f t="shared" si="4"/>
        <v>63.75</v>
      </c>
      <c r="H40" s="2">
        <f t="shared" si="5"/>
        <v>35</v>
      </c>
      <c r="I40" s="9">
        <f t="shared" si="6"/>
        <v>39.325842696629216</v>
      </c>
      <c r="R40" s="28">
        <v>46.666666666666664</v>
      </c>
      <c r="S40" s="6">
        <f>FREQUENCY($G$5:$G$117,R40:$R$47)</f>
        <v>2</v>
      </c>
      <c r="T40" s="5">
        <f t="shared" si="3"/>
        <v>66</v>
      </c>
    </row>
    <row r="41" spans="3:20" ht="17.25" thickBot="1" x14ac:dyDescent="0.35">
      <c r="C41" s="34" t="s">
        <v>140</v>
      </c>
      <c r="D41" s="34">
        <v>25160100</v>
      </c>
      <c r="E41" s="32">
        <v>65</v>
      </c>
      <c r="F41" s="32">
        <v>62.5</v>
      </c>
      <c r="G41" s="9">
        <f t="shared" si="4"/>
        <v>63.75</v>
      </c>
      <c r="H41" s="2">
        <f t="shared" si="5"/>
        <v>35</v>
      </c>
      <c r="I41" s="9">
        <f t="shared" si="6"/>
        <v>39.325842696629216</v>
      </c>
      <c r="R41" s="28">
        <v>45.833333333333336</v>
      </c>
      <c r="S41" s="6">
        <f>FREQUENCY($G$5:$G$117,R41:$R$47)</f>
        <v>4</v>
      </c>
      <c r="T41" s="5">
        <f t="shared" si="3"/>
        <v>70</v>
      </c>
    </row>
    <row r="42" spans="3:20" ht="17.25" thickBot="1" x14ac:dyDescent="0.35">
      <c r="C42" s="34" t="s">
        <v>59</v>
      </c>
      <c r="D42" s="34">
        <v>25160007</v>
      </c>
      <c r="E42" s="32">
        <v>62.5</v>
      </c>
      <c r="F42" s="32">
        <v>60</v>
      </c>
      <c r="G42" s="9">
        <f t="shared" si="4"/>
        <v>61.25</v>
      </c>
      <c r="H42" s="2">
        <f t="shared" si="5"/>
        <v>38</v>
      </c>
      <c r="I42" s="9">
        <f t="shared" si="6"/>
        <v>42.696629213483142</v>
      </c>
      <c r="R42" s="28">
        <v>42.5</v>
      </c>
      <c r="S42" s="6">
        <f>FREQUENCY($G$5:$G$117,R42:$R$47)</f>
        <v>4</v>
      </c>
      <c r="T42" s="5">
        <f t="shared" si="3"/>
        <v>74</v>
      </c>
    </row>
    <row r="43" spans="3:20" ht="17.25" thickBot="1" x14ac:dyDescent="0.35">
      <c r="C43" s="34" t="s">
        <v>97</v>
      </c>
      <c r="D43" s="34">
        <v>25160052</v>
      </c>
      <c r="E43" s="32">
        <v>67.5</v>
      </c>
      <c r="F43" s="32">
        <v>55</v>
      </c>
      <c r="G43" s="9">
        <f t="shared" si="4"/>
        <v>61.25</v>
      </c>
      <c r="H43" s="2">
        <f t="shared" si="5"/>
        <v>38</v>
      </c>
      <c r="I43" s="9">
        <f t="shared" si="6"/>
        <v>42.696629213483142</v>
      </c>
      <c r="R43" s="28">
        <v>40</v>
      </c>
      <c r="S43" s="6">
        <f>FREQUENCY($G$5:$G$117,R43:$R$47)</f>
        <v>3</v>
      </c>
      <c r="T43" s="5">
        <f>T42+S43</f>
        <v>77</v>
      </c>
    </row>
    <row r="44" spans="3:20" ht="17.45" customHeight="1" thickBot="1" x14ac:dyDescent="0.35">
      <c r="C44" s="34" t="s">
        <v>105</v>
      </c>
      <c r="D44" s="34">
        <v>25160061</v>
      </c>
      <c r="E44" s="32">
        <v>60</v>
      </c>
      <c r="F44" s="32">
        <v>62.5</v>
      </c>
      <c r="G44" s="9">
        <f t="shared" si="4"/>
        <v>61.25</v>
      </c>
      <c r="H44" s="2">
        <f t="shared" si="5"/>
        <v>38</v>
      </c>
      <c r="I44" s="9">
        <f t="shared" si="6"/>
        <v>42.696629213483142</v>
      </c>
      <c r="R44" s="28">
        <v>36.666666666666664</v>
      </c>
      <c r="S44" s="6">
        <f>FREQUENCY($G$5:$G$117,R44:$R$47)</f>
        <v>6</v>
      </c>
      <c r="T44" s="5">
        <f t="shared" si="3"/>
        <v>83</v>
      </c>
    </row>
    <row r="45" spans="3:20" ht="17.25" thickBot="1" x14ac:dyDescent="0.35">
      <c r="C45" s="34" t="s">
        <v>72</v>
      </c>
      <c r="D45" s="34">
        <v>25160022</v>
      </c>
      <c r="E45" s="32">
        <v>52.5</v>
      </c>
      <c r="F45" s="32">
        <v>67.5</v>
      </c>
      <c r="G45" s="9">
        <f t="shared" si="4"/>
        <v>60</v>
      </c>
      <c r="H45" s="2">
        <f t="shared" si="5"/>
        <v>41</v>
      </c>
      <c r="I45" s="9">
        <f t="shared" si="6"/>
        <v>46.067415730337082</v>
      </c>
      <c r="R45" s="28">
        <v>33.333333333333336</v>
      </c>
      <c r="S45" s="6">
        <f>FREQUENCY($G$5:$G$117,R45:$R$47)</f>
        <v>6</v>
      </c>
      <c r="T45" s="5">
        <f t="shared" si="3"/>
        <v>89</v>
      </c>
    </row>
    <row r="46" spans="3:20" ht="17.25" thickBot="1" x14ac:dyDescent="0.35">
      <c r="C46" s="34" t="s">
        <v>77</v>
      </c>
      <c r="D46" s="34">
        <v>25160028</v>
      </c>
      <c r="E46" s="32">
        <v>62.5</v>
      </c>
      <c r="F46" s="32">
        <v>57.5</v>
      </c>
      <c r="G46" s="9">
        <f t="shared" si="4"/>
        <v>60</v>
      </c>
      <c r="H46" s="2">
        <f t="shared" si="5"/>
        <v>41</v>
      </c>
      <c r="I46" s="9">
        <f t="shared" si="6"/>
        <v>46.067415730337082</v>
      </c>
      <c r="R46" s="28">
        <v>20</v>
      </c>
      <c r="S46" s="6">
        <f>FREQUENCY($G$5:$G$117,R46:$R$47)</f>
        <v>0</v>
      </c>
      <c r="T46" s="5">
        <f>T45+S46</f>
        <v>89</v>
      </c>
    </row>
    <row r="47" spans="3:20" ht="17.25" thickBot="1" x14ac:dyDescent="0.35">
      <c r="C47" s="34" t="s">
        <v>99</v>
      </c>
      <c r="D47" s="34">
        <v>25160054</v>
      </c>
      <c r="E47" s="32">
        <v>62.5</v>
      </c>
      <c r="F47" s="32">
        <v>57.5</v>
      </c>
      <c r="G47" s="9">
        <f t="shared" si="4"/>
        <v>60</v>
      </c>
      <c r="H47" s="2">
        <f t="shared" si="5"/>
        <v>41</v>
      </c>
      <c r="I47" s="9">
        <f t="shared" si="6"/>
        <v>46.067415730337082</v>
      </c>
      <c r="R47" s="28">
        <v>0</v>
      </c>
      <c r="S47" s="6">
        <f>FREQUENCY($G$5:$G$117,R47:$R$47)</f>
        <v>24</v>
      </c>
      <c r="T47" s="5">
        <f>T46+S47</f>
        <v>113</v>
      </c>
    </row>
    <row r="48" spans="3:20" ht="17.45" customHeight="1" x14ac:dyDescent="0.3">
      <c r="C48" s="34" t="s">
        <v>120</v>
      </c>
      <c r="D48" s="34">
        <v>25160077</v>
      </c>
      <c r="E48" s="32">
        <v>60</v>
      </c>
      <c r="F48" s="32">
        <v>60</v>
      </c>
      <c r="G48" s="9">
        <f t="shared" si="4"/>
        <v>60</v>
      </c>
      <c r="H48" s="2">
        <f t="shared" si="5"/>
        <v>41</v>
      </c>
      <c r="I48" s="9">
        <f t="shared" si="6"/>
        <v>46.067415730337082</v>
      </c>
    </row>
    <row r="49" spans="3:20" ht="17.45" customHeight="1" x14ac:dyDescent="0.3">
      <c r="C49" s="34" t="s">
        <v>89</v>
      </c>
      <c r="D49" s="34">
        <v>25160043</v>
      </c>
      <c r="E49" s="32">
        <v>55</v>
      </c>
      <c r="F49" s="32">
        <v>62.5</v>
      </c>
      <c r="G49" s="9">
        <f t="shared" si="4"/>
        <v>58.75</v>
      </c>
      <c r="H49" s="2">
        <f t="shared" si="5"/>
        <v>45</v>
      </c>
      <c r="I49" s="9">
        <f t="shared" si="6"/>
        <v>50.561797752808992</v>
      </c>
    </row>
    <row r="50" spans="3:20" ht="17.45" customHeight="1" x14ac:dyDescent="0.3">
      <c r="C50" s="34" t="s">
        <v>123</v>
      </c>
      <c r="D50" s="34">
        <v>25160080</v>
      </c>
      <c r="E50" s="32">
        <v>70</v>
      </c>
      <c r="F50" s="32">
        <v>45</v>
      </c>
      <c r="G50" s="9">
        <f t="shared" si="4"/>
        <v>57.5</v>
      </c>
      <c r="H50" s="2">
        <f t="shared" si="5"/>
        <v>46</v>
      </c>
      <c r="I50" s="9">
        <f t="shared" si="6"/>
        <v>51.68539325842697</v>
      </c>
    </row>
    <row r="51" spans="3:20" ht="17.45" customHeight="1" x14ac:dyDescent="0.3">
      <c r="C51" s="34" t="s">
        <v>125</v>
      </c>
      <c r="D51" s="34">
        <v>25160083</v>
      </c>
      <c r="E51" s="32">
        <v>42.5</v>
      </c>
      <c r="F51" s="32">
        <v>72.5</v>
      </c>
      <c r="G51" s="9">
        <f t="shared" si="4"/>
        <v>57.5</v>
      </c>
      <c r="H51" s="2">
        <f t="shared" si="5"/>
        <v>46</v>
      </c>
      <c r="I51" s="9">
        <f t="shared" si="6"/>
        <v>51.68539325842697</v>
      </c>
      <c r="R51" s="3" t="s">
        <v>4</v>
      </c>
      <c r="S51" s="16">
        <v>118</v>
      </c>
      <c r="T51" s="1" t="s">
        <v>3</v>
      </c>
    </row>
    <row r="52" spans="3:20" ht="17.45" customHeight="1" x14ac:dyDescent="0.3">
      <c r="C52" s="34" t="s">
        <v>139</v>
      </c>
      <c r="D52" s="34">
        <v>25160099</v>
      </c>
      <c r="E52" s="32">
        <v>62.5</v>
      </c>
      <c r="F52" s="32">
        <v>52.5</v>
      </c>
      <c r="G52" s="9">
        <f t="shared" si="4"/>
        <v>57.5</v>
      </c>
      <c r="H52" s="2">
        <f t="shared" si="5"/>
        <v>46</v>
      </c>
      <c r="I52" s="9">
        <f t="shared" si="6"/>
        <v>51.68539325842697</v>
      </c>
      <c r="R52" s="3" t="s">
        <v>2</v>
      </c>
      <c r="S52" s="31">
        <f>AVERAGE(G5:G92)</f>
        <v>59.417613636363633</v>
      </c>
      <c r="T52" s="1" t="s">
        <v>0</v>
      </c>
    </row>
    <row r="53" spans="3:20" ht="17.45" customHeight="1" x14ac:dyDescent="0.3">
      <c r="C53" s="34" t="s">
        <v>84</v>
      </c>
      <c r="D53" s="34">
        <v>25160037</v>
      </c>
      <c r="E53" s="32">
        <v>40</v>
      </c>
      <c r="F53" s="32">
        <v>72.5</v>
      </c>
      <c r="G53" s="9">
        <f t="shared" si="4"/>
        <v>56.25</v>
      </c>
      <c r="H53" s="2">
        <f t="shared" si="5"/>
        <v>49</v>
      </c>
      <c r="I53" s="9">
        <f t="shared" si="6"/>
        <v>55.056179775280903</v>
      </c>
      <c r="R53" s="3" t="s">
        <v>1</v>
      </c>
      <c r="S53" s="30">
        <v>100</v>
      </c>
      <c r="T53" s="1" t="s">
        <v>0</v>
      </c>
    </row>
    <row r="54" spans="3:20" ht="17.45" customHeight="1" x14ac:dyDescent="0.3">
      <c r="C54" s="34" t="s">
        <v>109</v>
      </c>
      <c r="D54" s="34">
        <v>25160065</v>
      </c>
      <c r="E54" s="32">
        <v>50</v>
      </c>
      <c r="F54" s="32">
        <v>62.5</v>
      </c>
      <c r="G54" s="9">
        <f t="shared" si="4"/>
        <v>56.25</v>
      </c>
      <c r="H54" s="2">
        <f t="shared" si="5"/>
        <v>49</v>
      </c>
      <c r="I54" s="9">
        <f t="shared" si="6"/>
        <v>55.056179775280903</v>
      </c>
    </row>
    <row r="55" spans="3:20" ht="17.45" customHeight="1" x14ac:dyDescent="0.3">
      <c r="C55" s="34" t="s">
        <v>69</v>
      </c>
      <c r="D55" s="34">
        <v>25160019</v>
      </c>
      <c r="E55" s="32">
        <v>65</v>
      </c>
      <c r="F55" s="32">
        <v>45</v>
      </c>
      <c r="G55" s="9">
        <f t="shared" si="4"/>
        <v>55</v>
      </c>
      <c r="H55" s="2">
        <f t="shared" si="5"/>
        <v>51</v>
      </c>
      <c r="I55" s="9">
        <f t="shared" si="6"/>
        <v>57.303370786516851</v>
      </c>
    </row>
    <row r="56" spans="3:20" x14ac:dyDescent="0.3">
      <c r="C56" s="34" t="s">
        <v>145</v>
      </c>
      <c r="D56" s="34">
        <v>25160108</v>
      </c>
      <c r="E56" s="32">
        <v>52.5</v>
      </c>
      <c r="F56" s="32">
        <v>57.5</v>
      </c>
      <c r="G56" s="9">
        <f t="shared" si="4"/>
        <v>55</v>
      </c>
      <c r="H56" s="2">
        <f t="shared" si="5"/>
        <v>51</v>
      </c>
      <c r="I56" s="9">
        <f t="shared" si="6"/>
        <v>57.303370786516851</v>
      </c>
    </row>
    <row r="57" spans="3:20" ht="17.45" customHeight="1" x14ac:dyDescent="0.3">
      <c r="C57" s="34" t="s">
        <v>112</v>
      </c>
      <c r="D57" s="34">
        <v>25160068</v>
      </c>
      <c r="E57" s="32">
        <v>67.5</v>
      </c>
      <c r="F57" s="32">
        <v>40</v>
      </c>
      <c r="G57" s="9">
        <f t="shared" si="4"/>
        <v>53.75</v>
      </c>
      <c r="H57" s="2">
        <f t="shared" si="5"/>
        <v>53</v>
      </c>
      <c r="I57" s="9">
        <f t="shared" si="6"/>
        <v>59.550561797752813</v>
      </c>
    </row>
    <row r="58" spans="3:20" ht="17.45" customHeight="1" x14ac:dyDescent="0.3">
      <c r="C58" s="34" t="s">
        <v>64</v>
      </c>
      <c r="D58" s="34">
        <v>25160014</v>
      </c>
      <c r="E58" s="32">
        <v>50</v>
      </c>
      <c r="F58" s="32">
        <v>55</v>
      </c>
      <c r="G58" s="9">
        <f t="shared" si="4"/>
        <v>52.5</v>
      </c>
      <c r="H58" s="2">
        <f t="shared" si="5"/>
        <v>54</v>
      </c>
      <c r="I58" s="9">
        <f t="shared" si="6"/>
        <v>60.674157303370791</v>
      </c>
    </row>
    <row r="59" spans="3:20" ht="17.45" customHeight="1" x14ac:dyDescent="0.3">
      <c r="C59" s="34" t="s">
        <v>136</v>
      </c>
      <c r="D59" s="34">
        <v>25160096</v>
      </c>
      <c r="E59" s="32">
        <v>45</v>
      </c>
      <c r="F59" s="32">
        <v>60</v>
      </c>
      <c r="G59" s="9">
        <f t="shared" si="4"/>
        <v>52.5</v>
      </c>
      <c r="H59" s="2">
        <f t="shared" si="5"/>
        <v>54</v>
      </c>
      <c r="I59" s="9">
        <f t="shared" si="6"/>
        <v>60.674157303370791</v>
      </c>
    </row>
    <row r="60" spans="3:20" ht="17.45" customHeight="1" x14ac:dyDescent="0.3">
      <c r="C60" s="34" t="s">
        <v>47</v>
      </c>
      <c r="D60" s="34">
        <v>25160011</v>
      </c>
      <c r="E60" s="32">
        <v>50</v>
      </c>
      <c r="F60" s="32">
        <v>52.5</v>
      </c>
      <c r="G60" s="9">
        <f t="shared" si="4"/>
        <v>51.25</v>
      </c>
      <c r="H60" s="2">
        <f t="shared" si="5"/>
        <v>56</v>
      </c>
      <c r="I60" s="9">
        <f t="shared" si="6"/>
        <v>62.921348314606739</v>
      </c>
    </row>
    <row r="61" spans="3:20" ht="17.45" customHeight="1" x14ac:dyDescent="0.3">
      <c r="C61" s="34" t="s">
        <v>78</v>
      </c>
      <c r="D61" s="34">
        <v>25160029</v>
      </c>
      <c r="E61" s="32">
        <v>57.5</v>
      </c>
      <c r="F61" s="32">
        <v>45</v>
      </c>
      <c r="G61" s="9">
        <f t="shared" si="4"/>
        <v>51.25</v>
      </c>
      <c r="H61" s="2">
        <f t="shared" si="5"/>
        <v>56</v>
      </c>
      <c r="I61" s="9">
        <f t="shared" si="6"/>
        <v>62.921348314606739</v>
      </c>
    </row>
    <row r="62" spans="3:20" ht="17.45" customHeight="1" x14ac:dyDescent="0.3">
      <c r="C62" s="34" t="s">
        <v>107</v>
      </c>
      <c r="D62" s="34">
        <v>25160063</v>
      </c>
      <c r="E62" s="32">
        <v>55</v>
      </c>
      <c r="F62" s="32">
        <v>47.5</v>
      </c>
      <c r="G62" s="9">
        <f t="shared" si="4"/>
        <v>51.25</v>
      </c>
      <c r="H62" s="2">
        <f t="shared" si="5"/>
        <v>56</v>
      </c>
      <c r="I62" s="9">
        <f t="shared" si="6"/>
        <v>62.921348314606739</v>
      </c>
    </row>
    <row r="63" spans="3:20" ht="17.45" customHeight="1" x14ac:dyDescent="0.3">
      <c r="C63" s="34" t="s">
        <v>114</v>
      </c>
      <c r="D63" s="34">
        <v>25160070</v>
      </c>
      <c r="E63" s="32">
        <v>60</v>
      </c>
      <c r="F63" s="32">
        <v>42.5</v>
      </c>
      <c r="G63" s="9">
        <f t="shared" si="4"/>
        <v>51.25</v>
      </c>
      <c r="H63" s="2">
        <f t="shared" si="5"/>
        <v>56</v>
      </c>
      <c r="I63" s="9">
        <f t="shared" si="6"/>
        <v>62.921348314606739</v>
      </c>
    </row>
    <row r="64" spans="3:20" ht="17.45" customHeight="1" x14ac:dyDescent="0.3">
      <c r="C64" s="34" t="s">
        <v>101</v>
      </c>
      <c r="D64" s="34">
        <v>25160057</v>
      </c>
      <c r="E64" s="32">
        <v>47.5</v>
      </c>
      <c r="F64" s="32">
        <v>52.5</v>
      </c>
      <c r="G64" s="9">
        <f t="shared" si="4"/>
        <v>50</v>
      </c>
      <c r="H64" s="2">
        <f t="shared" si="5"/>
        <v>60</v>
      </c>
      <c r="I64" s="9">
        <f t="shared" si="6"/>
        <v>67.415730337078656</v>
      </c>
    </row>
    <row r="65" spans="3:9" ht="17.45" customHeight="1" x14ac:dyDescent="0.3">
      <c r="C65" s="34" t="s">
        <v>137</v>
      </c>
      <c r="D65" s="34">
        <v>25160097</v>
      </c>
      <c r="E65" s="32">
        <v>52.5</v>
      </c>
      <c r="F65" s="32">
        <v>47.5</v>
      </c>
      <c r="G65" s="9">
        <f t="shared" si="4"/>
        <v>50</v>
      </c>
      <c r="H65" s="2">
        <f t="shared" si="5"/>
        <v>60</v>
      </c>
      <c r="I65" s="9">
        <f t="shared" si="6"/>
        <v>67.415730337078656</v>
      </c>
    </row>
    <row r="66" spans="3:9" ht="17.45" customHeight="1" x14ac:dyDescent="0.3">
      <c r="C66" s="34" t="s">
        <v>138</v>
      </c>
      <c r="D66" s="34">
        <v>25160098</v>
      </c>
      <c r="E66" s="32">
        <v>47.5</v>
      </c>
      <c r="F66" s="32">
        <v>52.5</v>
      </c>
      <c r="G66" s="9">
        <f t="shared" si="4"/>
        <v>50</v>
      </c>
      <c r="H66" s="2">
        <f t="shared" si="5"/>
        <v>60</v>
      </c>
      <c r="I66" s="9">
        <f t="shared" si="6"/>
        <v>67.415730337078656</v>
      </c>
    </row>
    <row r="67" spans="3:9" ht="17.45" customHeight="1" x14ac:dyDescent="0.3">
      <c r="C67" s="34" t="s">
        <v>92</v>
      </c>
      <c r="D67" s="34">
        <v>25160046</v>
      </c>
      <c r="E67" s="32">
        <v>57.5</v>
      </c>
      <c r="F67" s="32">
        <v>40</v>
      </c>
      <c r="G67" s="9">
        <f t="shared" si="4"/>
        <v>48.75</v>
      </c>
      <c r="H67" s="2">
        <f t="shared" si="5"/>
        <v>63</v>
      </c>
      <c r="I67" s="9">
        <f t="shared" si="6"/>
        <v>70.786516853932582</v>
      </c>
    </row>
    <row r="68" spans="3:9" ht="17.45" customHeight="1" x14ac:dyDescent="0.3">
      <c r="C68" s="34" t="s">
        <v>146</v>
      </c>
      <c r="D68" s="34">
        <v>25160109</v>
      </c>
      <c r="E68" s="32">
        <v>40</v>
      </c>
      <c r="F68" s="32">
        <v>55</v>
      </c>
      <c r="G68" s="9">
        <f t="shared" si="4"/>
        <v>47.5</v>
      </c>
      <c r="H68" s="2">
        <f t="shared" si="5"/>
        <v>64</v>
      </c>
      <c r="I68" s="9">
        <f t="shared" si="6"/>
        <v>71.910112359550567</v>
      </c>
    </row>
    <row r="69" spans="3:9" ht="17.45" customHeight="1" x14ac:dyDescent="0.3">
      <c r="C69" s="34" t="s">
        <v>100</v>
      </c>
      <c r="D69" s="34">
        <v>25160055</v>
      </c>
      <c r="E69" s="32">
        <v>37.5</v>
      </c>
      <c r="F69" s="32">
        <v>55</v>
      </c>
      <c r="G69" s="9">
        <f t="shared" ref="G69:G100" si="7">AVERAGE(E69:F69)</f>
        <v>46.25</v>
      </c>
      <c r="H69" s="2">
        <f t="shared" ref="H69:H93" si="8">RANK(G69,$G$5:$G$122,0)</f>
        <v>65</v>
      </c>
      <c r="I69" s="9">
        <f t="shared" ref="I69:I72" si="9">H69/89*100</f>
        <v>73.033707865168537</v>
      </c>
    </row>
    <row r="70" spans="3:9" ht="17.45" customHeight="1" x14ac:dyDescent="0.3">
      <c r="C70" s="34" t="s">
        <v>133</v>
      </c>
      <c r="D70" s="34">
        <v>25160093</v>
      </c>
      <c r="E70" s="32">
        <v>50</v>
      </c>
      <c r="F70" s="32">
        <v>42.5</v>
      </c>
      <c r="G70" s="9">
        <f t="shared" si="7"/>
        <v>46.25</v>
      </c>
      <c r="H70" s="2">
        <f t="shared" si="8"/>
        <v>65</v>
      </c>
      <c r="I70" s="9">
        <f t="shared" si="9"/>
        <v>73.033707865168537</v>
      </c>
    </row>
    <row r="71" spans="3:9" ht="17.45" customHeight="1" x14ac:dyDescent="0.3">
      <c r="C71" s="34" t="s">
        <v>49</v>
      </c>
      <c r="D71" s="34">
        <v>25160050</v>
      </c>
      <c r="E71" s="32">
        <v>42.5</v>
      </c>
      <c r="F71" s="32">
        <v>47.5</v>
      </c>
      <c r="G71" s="9">
        <f t="shared" si="7"/>
        <v>45</v>
      </c>
      <c r="H71" s="2">
        <f t="shared" si="8"/>
        <v>67</v>
      </c>
      <c r="I71" s="9">
        <f t="shared" si="9"/>
        <v>75.280898876404493</v>
      </c>
    </row>
    <row r="72" spans="3:9" x14ac:dyDescent="0.3">
      <c r="C72" s="34" t="s">
        <v>58</v>
      </c>
      <c r="D72" s="34">
        <v>25160005</v>
      </c>
      <c r="E72" s="32">
        <v>42.5</v>
      </c>
      <c r="F72" s="32">
        <v>45</v>
      </c>
      <c r="G72" s="9">
        <f t="shared" si="7"/>
        <v>43.75</v>
      </c>
      <c r="H72" s="2">
        <f t="shared" si="8"/>
        <v>68</v>
      </c>
      <c r="I72" s="9">
        <f t="shared" si="9"/>
        <v>76.404494382022463</v>
      </c>
    </row>
    <row r="73" spans="3:9" ht="17.45" customHeight="1" x14ac:dyDescent="0.3">
      <c r="C73" s="34" t="s">
        <v>104</v>
      </c>
      <c r="D73" s="34">
        <v>25160060</v>
      </c>
      <c r="E73" s="32">
        <v>0</v>
      </c>
      <c r="F73" s="32">
        <v>87.5</v>
      </c>
      <c r="G73" s="9">
        <f t="shared" si="7"/>
        <v>43.75</v>
      </c>
      <c r="H73" s="2">
        <f t="shared" si="8"/>
        <v>68</v>
      </c>
      <c r="I73" s="9">
        <f>H73/118*100</f>
        <v>57.627118644067799</v>
      </c>
    </row>
    <row r="74" spans="3:9" ht="17.45" customHeight="1" x14ac:dyDescent="0.3">
      <c r="C74" s="34" t="s">
        <v>50</v>
      </c>
      <c r="D74" s="34">
        <v>25160082</v>
      </c>
      <c r="E74" s="32">
        <v>87.5</v>
      </c>
      <c r="F74" s="32">
        <v>0</v>
      </c>
      <c r="G74" s="9">
        <f t="shared" si="7"/>
        <v>43.75</v>
      </c>
      <c r="H74" s="2">
        <f t="shared" si="8"/>
        <v>68</v>
      </c>
      <c r="I74" s="9">
        <f t="shared" ref="I74:I92" si="10">H74/89*100</f>
        <v>76.404494382022463</v>
      </c>
    </row>
    <row r="75" spans="3:9" ht="17.45" customHeight="1" x14ac:dyDescent="0.3">
      <c r="C75" s="34" t="s">
        <v>57</v>
      </c>
      <c r="D75" s="34">
        <v>25160004</v>
      </c>
      <c r="E75" s="32">
        <v>45</v>
      </c>
      <c r="F75" s="32">
        <v>40</v>
      </c>
      <c r="G75" s="9">
        <f t="shared" si="7"/>
        <v>42.5</v>
      </c>
      <c r="H75" s="2">
        <f t="shared" si="8"/>
        <v>71</v>
      </c>
      <c r="I75" s="9">
        <f t="shared" si="10"/>
        <v>79.775280898876403</v>
      </c>
    </row>
    <row r="76" spans="3:9" ht="17.45" customHeight="1" x14ac:dyDescent="0.3">
      <c r="C76" s="34" t="s">
        <v>93</v>
      </c>
      <c r="D76" s="34">
        <v>25160047</v>
      </c>
      <c r="E76" s="32">
        <v>45</v>
      </c>
      <c r="F76" s="32">
        <v>40</v>
      </c>
      <c r="G76" s="9">
        <f t="shared" si="7"/>
        <v>42.5</v>
      </c>
      <c r="H76" s="2">
        <f t="shared" si="8"/>
        <v>71</v>
      </c>
      <c r="I76" s="9">
        <f t="shared" si="10"/>
        <v>79.775280898876403</v>
      </c>
    </row>
    <row r="77" spans="3:9" ht="17.45" customHeight="1" x14ac:dyDescent="0.3">
      <c r="C77" s="34" t="s">
        <v>113</v>
      </c>
      <c r="D77" s="34">
        <v>25160069</v>
      </c>
      <c r="E77" s="32">
        <v>85</v>
      </c>
      <c r="F77" s="32">
        <v>0</v>
      </c>
      <c r="G77" s="9">
        <f t="shared" si="7"/>
        <v>42.5</v>
      </c>
      <c r="H77" s="2">
        <f t="shared" si="8"/>
        <v>71</v>
      </c>
      <c r="I77" s="9">
        <f t="shared" si="10"/>
        <v>79.775280898876403</v>
      </c>
    </row>
    <row r="78" spans="3:9" ht="17.45" customHeight="1" x14ac:dyDescent="0.3">
      <c r="C78" s="34" t="s">
        <v>68</v>
      </c>
      <c r="D78" s="34">
        <v>25160018</v>
      </c>
      <c r="E78" s="32">
        <v>45</v>
      </c>
      <c r="F78" s="32">
        <v>37.5</v>
      </c>
      <c r="G78" s="9">
        <f t="shared" si="7"/>
        <v>41.25</v>
      </c>
      <c r="H78" s="2">
        <f t="shared" si="8"/>
        <v>74</v>
      </c>
      <c r="I78" s="9">
        <f t="shared" si="10"/>
        <v>83.146067415730343</v>
      </c>
    </row>
    <row r="79" spans="3:9" ht="17.45" customHeight="1" x14ac:dyDescent="0.3">
      <c r="C79" s="34" t="s">
        <v>126</v>
      </c>
      <c r="D79" s="34">
        <v>25160085</v>
      </c>
      <c r="E79" s="32">
        <v>47.5</v>
      </c>
      <c r="F79" s="32">
        <v>32.5</v>
      </c>
      <c r="G79" s="9">
        <f t="shared" si="7"/>
        <v>40</v>
      </c>
      <c r="H79" s="2">
        <f t="shared" si="8"/>
        <v>75</v>
      </c>
      <c r="I79" s="9">
        <f t="shared" si="10"/>
        <v>84.269662921348313</v>
      </c>
    </row>
    <row r="80" spans="3:9" ht="17.45" customHeight="1" x14ac:dyDescent="0.3">
      <c r="C80" s="34" t="s">
        <v>51</v>
      </c>
      <c r="D80" s="34">
        <v>25160002</v>
      </c>
      <c r="E80" s="32">
        <v>42.5</v>
      </c>
      <c r="F80" s="32">
        <v>32.5</v>
      </c>
      <c r="G80" s="9">
        <f t="shared" si="7"/>
        <v>37.5</v>
      </c>
      <c r="H80" s="2">
        <f t="shared" si="8"/>
        <v>76</v>
      </c>
      <c r="I80" s="9">
        <f t="shared" si="10"/>
        <v>85.393258426966284</v>
      </c>
    </row>
    <row r="81" spans="3:9" ht="17.45" customHeight="1" x14ac:dyDescent="0.3">
      <c r="C81" s="34" t="s">
        <v>81</v>
      </c>
      <c r="D81" s="34">
        <v>25160034</v>
      </c>
      <c r="E81" s="32">
        <v>40</v>
      </c>
      <c r="F81" s="32">
        <v>35</v>
      </c>
      <c r="G81" s="9">
        <f t="shared" si="7"/>
        <v>37.5</v>
      </c>
      <c r="H81" s="2">
        <f t="shared" si="8"/>
        <v>76</v>
      </c>
      <c r="I81" s="9">
        <f t="shared" si="10"/>
        <v>85.393258426966284</v>
      </c>
    </row>
    <row r="82" spans="3:9" ht="17.45" customHeight="1" x14ac:dyDescent="0.3">
      <c r="C82" s="34" t="s">
        <v>66</v>
      </c>
      <c r="D82" s="34">
        <v>25160016</v>
      </c>
      <c r="E82" s="32">
        <v>40</v>
      </c>
      <c r="F82" s="32">
        <v>32.5</v>
      </c>
      <c r="G82" s="9">
        <f t="shared" si="7"/>
        <v>36.25</v>
      </c>
      <c r="H82" s="2">
        <f t="shared" si="8"/>
        <v>78</v>
      </c>
      <c r="I82" s="9">
        <f t="shared" si="10"/>
        <v>87.640449438202253</v>
      </c>
    </row>
    <row r="83" spans="3:9" ht="17.45" customHeight="1" x14ac:dyDescent="0.3">
      <c r="C83" s="34" t="s">
        <v>127</v>
      </c>
      <c r="D83" s="34">
        <v>25160086</v>
      </c>
      <c r="E83" s="32">
        <v>45</v>
      </c>
      <c r="F83" s="32">
        <v>27.5</v>
      </c>
      <c r="G83" s="9">
        <f t="shared" si="7"/>
        <v>36.25</v>
      </c>
      <c r="H83" s="2">
        <f t="shared" si="8"/>
        <v>78</v>
      </c>
      <c r="I83" s="9">
        <f t="shared" si="10"/>
        <v>87.640449438202253</v>
      </c>
    </row>
    <row r="84" spans="3:9" ht="17.45" customHeight="1" x14ac:dyDescent="0.3">
      <c r="C84" s="34" t="s">
        <v>128</v>
      </c>
      <c r="D84" s="34">
        <v>25160087</v>
      </c>
      <c r="E84" s="32">
        <v>40</v>
      </c>
      <c r="F84" s="32">
        <v>32.5</v>
      </c>
      <c r="G84" s="9">
        <f t="shared" si="7"/>
        <v>36.25</v>
      </c>
      <c r="H84" s="2">
        <f t="shared" si="8"/>
        <v>78</v>
      </c>
      <c r="I84" s="9">
        <f t="shared" si="10"/>
        <v>87.640449438202253</v>
      </c>
    </row>
    <row r="85" spans="3:9" ht="17.45" customHeight="1" x14ac:dyDescent="0.3">
      <c r="C85" s="34" t="s">
        <v>124</v>
      </c>
      <c r="D85" s="34">
        <v>25160081</v>
      </c>
      <c r="E85" s="32">
        <v>40</v>
      </c>
      <c r="F85" s="32">
        <v>30</v>
      </c>
      <c r="G85" s="9">
        <f t="shared" si="7"/>
        <v>35</v>
      </c>
      <c r="H85" s="2">
        <f t="shared" si="8"/>
        <v>81</v>
      </c>
      <c r="I85" s="9">
        <f t="shared" si="10"/>
        <v>91.011235955056179</v>
      </c>
    </row>
    <row r="86" spans="3:9" ht="17.45" customHeight="1" x14ac:dyDescent="0.3">
      <c r="C86" s="34" t="s">
        <v>143</v>
      </c>
      <c r="D86" s="34">
        <v>25160106</v>
      </c>
      <c r="E86" s="32">
        <v>50</v>
      </c>
      <c r="F86" s="32">
        <v>20</v>
      </c>
      <c r="G86" s="9">
        <f t="shared" si="7"/>
        <v>35</v>
      </c>
      <c r="H86" s="2">
        <f t="shared" si="8"/>
        <v>81</v>
      </c>
      <c r="I86" s="9">
        <f t="shared" si="10"/>
        <v>91.011235955056179</v>
      </c>
    </row>
    <row r="87" spans="3:9" ht="17.45" customHeight="1" x14ac:dyDescent="0.3">
      <c r="C87" s="35" t="s">
        <v>154</v>
      </c>
      <c r="D87" s="35">
        <v>25160117</v>
      </c>
      <c r="E87" s="32">
        <v>40</v>
      </c>
      <c r="F87" s="32">
        <v>27.5</v>
      </c>
      <c r="G87" s="9">
        <f t="shared" si="7"/>
        <v>33.75</v>
      </c>
      <c r="H87" s="2">
        <f t="shared" si="8"/>
        <v>83</v>
      </c>
      <c r="I87" s="9">
        <f t="shared" si="10"/>
        <v>93.258426966292134</v>
      </c>
    </row>
    <row r="88" spans="3:9" ht="17.45" customHeight="1" x14ac:dyDescent="0.3">
      <c r="C88" s="34" t="s">
        <v>132</v>
      </c>
      <c r="D88" s="34">
        <v>25160092</v>
      </c>
      <c r="E88" s="32">
        <v>25</v>
      </c>
      <c r="F88" s="32">
        <v>37.5</v>
      </c>
      <c r="G88" s="9">
        <f t="shared" si="7"/>
        <v>31.25</v>
      </c>
      <c r="H88" s="2">
        <f t="shared" si="8"/>
        <v>84</v>
      </c>
      <c r="I88" s="9">
        <f t="shared" si="10"/>
        <v>94.382022471910105</v>
      </c>
    </row>
    <row r="89" spans="3:9" ht="17.45" customHeight="1" x14ac:dyDescent="0.3">
      <c r="C89" s="34" t="s">
        <v>73</v>
      </c>
      <c r="D89" s="34">
        <v>25160023</v>
      </c>
      <c r="E89" s="32">
        <v>22.5</v>
      </c>
      <c r="F89" s="32">
        <v>35</v>
      </c>
      <c r="G89" s="9">
        <f t="shared" si="7"/>
        <v>28.75</v>
      </c>
      <c r="H89" s="2">
        <f t="shared" si="8"/>
        <v>85</v>
      </c>
      <c r="I89" s="9">
        <f t="shared" si="10"/>
        <v>95.50561797752809</v>
      </c>
    </row>
    <row r="90" spans="3:9" ht="17.45" customHeight="1" x14ac:dyDescent="0.3">
      <c r="C90" s="34" t="s">
        <v>82</v>
      </c>
      <c r="D90" s="34">
        <v>25160035</v>
      </c>
      <c r="E90" s="32">
        <v>32.5</v>
      </c>
      <c r="F90" s="32">
        <v>25</v>
      </c>
      <c r="G90" s="9">
        <f t="shared" si="7"/>
        <v>28.75</v>
      </c>
      <c r="H90" s="2">
        <f t="shared" si="8"/>
        <v>85</v>
      </c>
      <c r="I90" s="9">
        <f t="shared" si="10"/>
        <v>95.50561797752809</v>
      </c>
    </row>
    <row r="91" spans="3:9" ht="17.45" customHeight="1" x14ac:dyDescent="0.3">
      <c r="C91" s="34" t="s">
        <v>134</v>
      </c>
      <c r="D91" s="34">
        <v>25160094</v>
      </c>
      <c r="E91" s="32">
        <v>30</v>
      </c>
      <c r="F91" s="32">
        <v>25</v>
      </c>
      <c r="G91" s="9">
        <f t="shared" si="7"/>
        <v>27.5</v>
      </c>
      <c r="H91" s="2">
        <f t="shared" si="8"/>
        <v>87</v>
      </c>
      <c r="I91" s="9">
        <f t="shared" si="10"/>
        <v>97.752808988764045</v>
      </c>
    </row>
    <row r="92" spans="3:9" ht="17.45" customHeight="1" x14ac:dyDescent="0.3">
      <c r="C92" s="35" t="s">
        <v>152</v>
      </c>
      <c r="D92" s="35">
        <v>25160115</v>
      </c>
      <c r="E92" s="32">
        <v>22.5</v>
      </c>
      <c r="F92" s="32">
        <v>30</v>
      </c>
      <c r="G92" s="9">
        <f t="shared" si="7"/>
        <v>26.25</v>
      </c>
      <c r="H92" s="2">
        <f t="shared" si="8"/>
        <v>88</v>
      </c>
      <c r="I92" s="9">
        <f t="shared" si="10"/>
        <v>98.876404494382015</v>
      </c>
    </row>
    <row r="93" spans="3:9" ht="17.45" customHeight="1" x14ac:dyDescent="0.3">
      <c r="C93" s="34" t="s">
        <v>116</v>
      </c>
      <c r="D93" s="34">
        <v>25160072</v>
      </c>
      <c r="E93" s="32">
        <v>20</v>
      </c>
      <c r="F93" s="32">
        <v>30</v>
      </c>
      <c r="G93" s="9">
        <f t="shared" si="7"/>
        <v>25</v>
      </c>
      <c r="H93" s="2">
        <f t="shared" si="8"/>
        <v>89</v>
      </c>
      <c r="I93" s="9">
        <f>H93/90*100</f>
        <v>98.888888888888886</v>
      </c>
    </row>
    <row r="94" spans="3:9" ht="17.45" customHeight="1" x14ac:dyDescent="0.3">
      <c r="C94" s="34" t="s">
        <v>43</v>
      </c>
      <c r="D94" s="34">
        <v>25160001</v>
      </c>
      <c r="E94" s="32">
        <v>0</v>
      </c>
      <c r="F94" s="32">
        <v>0</v>
      </c>
      <c r="G94" s="9">
        <f t="shared" si="7"/>
        <v>0</v>
      </c>
      <c r="H94" s="2">
        <v>118</v>
      </c>
      <c r="I94" s="9">
        <f>H94/118*100</f>
        <v>100</v>
      </c>
    </row>
    <row r="95" spans="3:9" ht="17.45" customHeight="1" x14ac:dyDescent="0.3">
      <c r="C95" s="34" t="s">
        <v>56</v>
      </c>
      <c r="D95" s="34">
        <v>25160003</v>
      </c>
      <c r="E95" s="32">
        <v>0</v>
      </c>
      <c r="F95" s="32">
        <v>0</v>
      </c>
      <c r="G95" s="9">
        <f t="shared" si="7"/>
        <v>0</v>
      </c>
      <c r="H95" s="2">
        <v>118</v>
      </c>
      <c r="I95" s="9">
        <f>H95/118*100</f>
        <v>100</v>
      </c>
    </row>
    <row r="96" spans="3:9" ht="17.45" customHeight="1" x14ac:dyDescent="0.3">
      <c r="C96" s="34" t="s">
        <v>39</v>
      </c>
      <c r="D96" s="34">
        <v>25160006</v>
      </c>
      <c r="E96" s="32">
        <v>0</v>
      </c>
      <c r="F96" s="32">
        <v>0</v>
      </c>
      <c r="G96" s="9">
        <f t="shared" si="7"/>
        <v>0</v>
      </c>
      <c r="H96" s="2">
        <v>118</v>
      </c>
      <c r="I96" s="9">
        <f t="shared" ref="I96:I122" si="11">H96/118*100</f>
        <v>100</v>
      </c>
    </row>
    <row r="97" spans="3:9" ht="17.45" customHeight="1" x14ac:dyDescent="0.3">
      <c r="C97" s="34" t="s">
        <v>61</v>
      </c>
      <c r="D97" s="34">
        <v>25160009</v>
      </c>
      <c r="E97" s="32">
        <v>0</v>
      </c>
      <c r="F97" s="32">
        <v>0</v>
      </c>
      <c r="G97" s="9">
        <f t="shared" si="7"/>
        <v>0</v>
      </c>
      <c r="H97" s="2">
        <v>118</v>
      </c>
      <c r="I97" s="9">
        <f t="shared" si="11"/>
        <v>100</v>
      </c>
    </row>
    <row r="98" spans="3:9" ht="17.45" customHeight="1" x14ac:dyDescent="0.3">
      <c r="C98" s="34" t="s">
        <v>67</v>
      </c>
      <c r="D98" s="34">
        <v>25160017</v>
      </c>
      <c r="E98" s="32">
        <v>0</v>
      </c>
      <c r="F98" s="32">
        <v>0</v>
      </c>
      <c r="G98" s="9">
        <f t="shared" si="7"/>
        <v>0</v>
      </c>
      <c r="H98" s="2">
        <v>118</v>
      </c>
      <c r="I98" s="9">
        <f t="shared" si="11"/>
        <v>100</v>
      </c>
    </row>
    <row r="99" spans="3:9" ht="17.45" customHeight="1" x14ac:dyDescent="0.3">
      <c r="C99" s="34" t="s">
        <v>75</v>
      </c>
      <c r="D99" s="34">
        <v>25160025</v>
      </c>
      <c r="E99" s="32">
        <v>0</v>
      </c>
      <c r="F99" s="32">
        <v>0</v>
      </c>
      <c r="G99" s="9">
        <f t="shared" si="7"/>
        <v>0</v>
      </c>
      <c r="H99" s="2">
        <v>118</v>
      </c>
      <c r="I99" s="9">
        <f t="shared" si="11"/>
        <v>100</v>
      </c>
    </row>
    <row r="100" spans="3:9" ht="17.45" customHeight="1" x14ac:dyDescent="0.3">
      <c r="C100" s="34" t="s">
        <v>76</v>
      </c>
      <c r="D100" s="34">
        <v>25160026</v>
      </c>
      <c r="E100" s="32">
        <v>0</v>
      </c>
      <c r="F100" s="32">
        <v>0</v>
      </c>
      <c r="G100" s="9">
        <f t="shared" si="7"/>
        <v>0</v>
      </c>
      <c r="H100" s="2">
        <v>118</v>
      </c>
      <c r="I100" s="9">
        <f t="shared" si="11"/>
        <v>100</v>
      </c>
    </row>
    <row r="101" spans="3:9" ht="17.45" customHeight="1" x14ac:dyDescent="0.3">
      <c r="C101" s="34" t="s">
        <v>79</v>
      </c>
      <c r="D101" s="34">
        <v>25160030</v>
      </c>
      <c r="E101" s="32">
        <v>0</v>
      </c>
      <c r="F101" s="32">
        <v>0</v>
      </c>
      <c r="G101" s="9">
        <f t="shared" ref="G101:G122" si="12">AVERAGE(E101:F101)</f>
        <v>0</v>
      </c>
      <c r="H101" s="2">
        <v>118</v>
      </c>
      <c r="I101" s="9">
        <f t="shared" si="11"/>
        <v>100</v>
      </c>
    </row>
    <row r="102" spans="3:9" ht="17.45" customHeight="1" x14ac:dyDescent="0.3">
      <c r="C102" s="34" t="s">
        <v>80</v>
      </c>
      <c r="D102" s="34">
        <v>25160031</v>
      </c>
      <c r="E102" s="32">
        <v>0</v>
      </c>
      <c r="F102" s="32">
        <v>0</v>
      </c>
      <c r="G102" s="9">
        <f t="shared" si="12"/>
        <v>0</v>
      </c>
      <c r="H102" s="2">
        <v>118</v>
      </c>
      <c r="I102" s="9">
        <f t="shared" si="11"/>
        <v>100</v>
      </c>
    </row>
    <row r="103" spans="3:9" ht="17.45" customHeight="1" x14ac:dyDescent="0.3">
      <c r="C103" s="34" t="s">
        <v>35</v>
      </c>
      <c r="D103" s="34">
        <v>25160032</v>
      </c>
      <c r="E103" s="32">
        <v>0</v>
      </c>
      <c r="F103" s="32">
        <v>0</v>
      </c>
      <c r="G103" s="9">
        <f t="shared" si="12"/>
        <v>0</v>
      </c>
      <c r="H103" s="2">
        <v>118</v>
      </c>
      <c r="I103" s="9">
        <f t="shared" si="11"/>
        <v>100</v>
      </c>
    </row>
    <row r="104" spans="3:9" ht="17.45" customHeight="1" x14ac:dyDescent="0.3">
      <c r="C104" s="34" t="s">
        <v>34</v>
      </c>
      <c r="D104" s="34">
        <v>25160033</v>
      </c>
      <c r="E104" s="32">
        <v>0</v>
      </c>
      <c r="F104" s="32">
        <v>0</v>
      </c>
      <c r="G104" s="9">
        <f t="shared" si="12"/>
        <v>0</v>
      </c>
      <c r="H104" s="2">
        <v>118</v>
      </c>
      <c r="I104" s="9">
        <f t="shared" si="11"/>
        <v>100</v>
      </c>
    </row>
    <row r="105" spans="3:9" ht="17.45" customHeight="1" x14ac:dyDescent="0.3">
      <c r="C105" s="34" t="s">
        <v>86</v>
      </c>
      <c r="D105" s="34">
        <v>25160039</v>
      </c>
      <c r="E105" s="32">
        <v>0</v>
      </c>
      <c r="F105" s="32">
        <v>0</v>
      </c>
      <c r="G105" s="9">
        <f t="shared" si="12"/>
        <v>0</v>
      </c>
      <c r="H105" s="2">
        <v>118</v>
      </c>
      <c r="I105" s="9">
        <f t="shared" si="11"/>
        <v>100</v>
      </c>
    </row>
    <row r="106" spans="3:9" ht="17.45" customHeight="1" x14ac:dyDescent="0.3">
      <c r="C106" s="34" t="s">
        <v>88</v>
      </c>
      <c r="D106" s="34">
        <v>25160041</v>
      </c>
      <c r="E106" s="32">
        <v>0</v>
      </c>
      <c r="F106" s="32">
        <v>0</v>
      </c>
      <c r="G106" s="9">
        <f t="shared" si="12"/>
        <v>0</v>
      </c>
      <c r="H106" s="2">
        <v>118</v>
      </c>
      <c r="I106" s="9">
        <f t="shared" si="11"/>
        <v>100</v>
      </c>
    </row>
    <row r="107" spans="3:9" ht="17.45" customHeight="1" x14ac:dyDescent="0.3">
      <c r="C107" s="34" t="s">
        <v>90</v>
      </c>
      <c r="D107" s="34">
        <v>25160044</v>
      </c>
      <c r="E107" s="32">
        <v>0</v>
      </c>
      <c r="F107" s="32">
        <v>0</v>
      </c>
      <c r="G107" s="9">
        <f t="shared" si="12"/>
        <v>0</v>
      </c>
      <c r="H107" s="2">
        <v>118</v>
      </c>
      <c r="I107" s="9">
        <f t="shared" si="11"/>
        <v>100</v>
      </c>
    </row>
    <row r="108" spans="3:9" ht="17.45" customHeight="1" x14ac:dyDescent="0.3">
      <c r="C108" s="34" t="s">
        <v>91</v>
      </c>
      <c r="D108" s="34">
        <v>25160045</v>
      </c>
      <c r="E108" s="32">
        <v>0</v>
      </c>
      <c r="F108" s="32">
        <v>0</v>
      </c>
      <c r="G108" s="9">
        <f t="shared" si="12"/>
        <v>0</v>
      </c>
      <c r="H108" s="2">
        <v>118</v>
      </c>
      <c r="I108" s="9">
        <f t="shared" si="11"/>
        <v>100</v>
      </c>
    </row>
    <row r="109" spans="3:9" ht="17.45" customHeight="1" x14ac:dyDescent="0.3">
      <c r="C109" s="34" t="s">
        <v>103</v>
      </c>
      <c r="D109" s="34">
        <v>25160059</v>
      </c>
      <c r="E109" s="32">
        <v>0</v>
      </c>
      <c r="F109" s="32">
        <v>0</v>
      </c>
      <c r="G109" s="9">
        <f t="shared" si="12"/>
        <v>0</v>
      </c>
      <c r="H109" s="2">
        <v>118</v>
      </c>
      <c r="I109" s="9">
        <f t="shared" si="11"/>
        <v>100</v>
      </c>
    </row>
    <row r="110" spans="3:9" ht="17.45" customHeight="1" x14ac:dyDescent="0.3">
      <c r="C110" s="34" t="s">
        <v>106</v>
      </c>
      <c r="D110" s="34">
        <v>25160062</v>
      </c>
      <c r="E110" s="32">
        <v>0</v>
      </c>
      <c r="F110" s="32">
        <v>0</v>
      </c>
      <c r="G110" s="9">
        <f t="shared" si="12"/>
        <v>0</v>
      </c>
      <c r="H110" s="2">
        <v>118</v>
      </c>
      <c r="I110" s="9">
        <f t="shared" si="11"/>
        <v>100</v>
      </c>
    </row>
    <row r="111" spans="3:9" ht="17.45" customHeight="1" x14ac:dyDescent="0.3">
      <c r="C111" s="34" t="s">
        <v>110</v>
      </c>
      <c r="D111" s="34">
        <v>25160066</v>
      </c>
      <c r="E111" s="32">
        <v>0</v>
      </c>
      <c r="F111" s="32">
        <v>0</v>
      </c>
      <c r="G111" s="9">
        <f t="shared" si="12"/>
        <v>0</v>
      </c>
      <c r="H111" s="2">
        <v>118</v>
      </c>
      <c r="I111" s="9">
        <f t="shared" si="11"/>
        <v>100</v>
      </c>
    </row>
    <row r="112" spans="3:9" ht="17.45" customHeight="1" x14ac:dyDescent="0.3">
      <c r="C112" s="34" t="s">
        <v>52</v>
      </c>
      <c r="D112" s="34">
        <v>25160073</v>
      </c>
      <c r="E112" s="32">
        <v>0</v>
      </c>
      <c r="F112" s="32">
        <v>0</v>
      </c>
      <c r="G112" s="9">
        <f t="shared" si="12"/>
        <v>0</v>
      </c>
      <c r="H112" s="2">
        <v>118</v>
      </c>
      <c r="I112" s="9">
        <f t="shared" si="11"/>
        <v>100</v>
      </c>
    </row>
    <row r="113" spans="3:9" ht="17.45" customHeight="1" x14ac:dyDescent="0.3">
      <c r="C113" s="34" t="s">
        <v>118</v>
      </c>
      <c r="D113" s="34">
        <v>25160075</v>
      </c>
      <c r="E113" s="32">
        <v>0</v>
      </c>
      <c r="F113" s="32">
        <v>0</v>
      </c>
      <c r="G113" s="9">
        <f t="shared" si="12"/>
        <v>0</v>
      </c>
      <c r="H113" s="2">
        <v>118</v>
      </c>
      <c r="I113" s="9">
        <f t="shared" si="11"/>
        <v>100</v>
      </c>
    </row>
    <row r="114" spans="3:9" ht="17.45" customHeight="1" x14ac:dyDescent="0.3">
      <c r="C114" s="34" t="s">
        <v>119</v>
      </c>
      <c r="D114" s="34">
        <v>25160076</v>
      </c>
      <c r="E114" s="32">
        <v>0</v>
      </c>
      <c r="F114" s="32">
        <v>0</v>
      </c>
      <c r="G114" s="9">
        <f t="shared" si="12"/>
        <v>0</v>
      </c>
      <c r="H114" s="2">
        <v>118</v>
      </c>
      <c r="I114" s="9">
        <f t="shared" si="11"/>
        <v>100</v>
      </c>
    </row>
    <row r="115" spans="3:9" ht="17.45" customHeight="1" x14ac:dyDescent="0.3">
      <c r="C115" s="34" t="s">
        <v>121</v>
      </c>
      <c r="D115" s="34">
        <v>25160078</v>
      </c>
      <c r="E115" s="32">
        <v>0</v>
      </c>
      <c r="F115" s="32">
        <v>0</v>
      </c>
      <c r="G115" s="9">
        <f t="shared" si="12"/>
        <v>0</v>
      </c>
      <c r="H115" s="2">
        <v>118</v>
      </c>
      <c r="I115" s="9">
        <f t="shared" si="11"/>
        <v>100</v>
      </c>
    </row>
    <row r="116" spans="3:9" ht="17.45" customHeight="1" x14ac:dyDescent="0.3">
      <c r="C116" s="34" t="s">
        <v>46</v>
      </c>
      <c r="D116" s="34">
        <v>25160084</v>
      </c>
      <c r="E116" s="32">
        <v>0</v>
      </c>
      <c r="F116" s="32">
        <v>0</v>
      </c>
      <c r="G116" s="9">
        <f t="shared" si="12"/>
        <v>0</v>
      </c>
      <c r="H116" s="2">
        <v>118</v>
      </c>
      <c r="I116" s="9">
        <f t="shared" si="11"/>
        <v>100</v>
      </c>
    </row>
    <row r="117" spans="3:9" ht="17.45" customHeight="1" x14ac:dyDescent="0.3">
      <c r="C117" s="34" t="s">
        <v>135</v>
      </c>
      <c r="D117" s="34">
        <v>25160095</v>
      </c>
      <c r="E117" s="32">
        <v>0</v>
      </c>
      <c r="F117" s="32">
        <v>0</v>
      </c>
      <c r="G117" s="9">
        <f t="shared" si="12"/>
        <v>0</v>
      </c>
      <c r="H117" s="2">
        <v>118</v>
      </c>
      <c r="I117" s="9">
        <f t="shared" si="11"/>
        <v>100</v>
      </c>
    </row>
    <row r="118" spans="3:9" x14ac:dyDescent="0.3">
      <c r="C118" s="34" t="s">
        <v>53</v>
      </c>
      <c r="D118" s="34">
        <v>25160102</v>
      </c>
      <c r="E118" s="32">
        <v>0</v>
      </c>
      <c r="F118" s="32">
        <v>0</v>
      </c>
      <c r="G118" s="9">
        <f t="shared" si="12"/>
        <v>0</v>
      </c>
      <c r="H118" s="2">
        <v>118</v>
      </c>
      <c r="I118" s="9">
        <f t="shared" si="11"/>
        <v>100</v>
      </c>
    </row>
    <row r="119" spans="3:9" x14ac:dyDescent="0.3">
      <c r="C119" s="34" t="s">
        <v>141</v>
      </c>
      <c r="D119" s="34">
        <v>25160103</v>
      </c>
      <c r="E119" s="32">
        <v>0</v>
      </c>
      <c r="F119" s="32">
        <v>0</v>
      </c>
      <c r="G119" s="9">
        <f t="shared" si="12"/>
        <v>0</v>
      </c>
      <c r="H119" s="2">
        <v>118</v>
      </c>
      <c r="I119" s="9">
        <f t="shared" si="11"/>
        <v>100</v>
      </c>
    </row>
    <row r="120" spans="3:9" x14ac:dyDescent="0.3">
      <c r="C120" s="34" t="s">
        <v>142</v>
      </c>
      <c r="D120" s="34">
        <v>25160104</v>
      </c>
      <c r="E120" s="32">
        <v>0</v>
      </c>
      <c r="F120" s="32">
        <v>0</v>
      </c>
      <c r="G120" s="9">
        <f t="shared" si="12"/>
        <v>0</v>
      </c>
      <c r="H120" s="2">
        <v>118</v>
      </c>
      <c r="I120" s="9">
        <f t="shared" si="11"/>
        <v>100</v>
      </c>
    </row>
    <row r="121" spans="3:9" x14ac:dyDescent="0.3">
      <c r="C121" s="34" t="s">
        <v>48</v>
      </c>
      <c r="D121" s="34">
        <v>25160105</v>
      </c>
      <c r="E121" s="32">
        <v>0</v>
      </c>
      <c r="F121" s="32">
        <v>0</v>
      </c>
      <c r="G121" s="9">
        <f t="shared" si="12"/>
        <v>0</v>
      </c>
      <c r="H121" s="2">
        <v>118</v>
      </c>
      <c r="I121" s="9">
        <f t="shared" si="11"/>
        <v>100</v>
      </c>
    </row>
    <row r="122" spans="3:9" x14ac:dyDescent="0.3">
      <c r="C122" s="35" t="s">
        <v>150</v>
      </c>
      <c r="D122" s="35">
        <v>25160113</v>
      </c>
      <c r="E122" s="32">
        <v>0</v>
      </c>
      <c r="F122" s="32">
        <v>0</v>
      </c>
      <c r="G122" s="9">
        <f t="shared" si="12"/>
        <v>0</v>
      </c>
      <c r="H122" s="2">
        <v>118</v>
      </c>
      <c r="I122" s="9">
        <f t="shared" si="11"/>
        <v>100</v>
      </c>
    </row>
  </sheetData>
  <sortState xmlns:xlrd2="http://schemas.microsoft.com/office/spreadsheetml/2017/richdata2" ref="C5:I122">
    <sortCondition descending="1" ref="G5:G122"/>
  </sortState>
  <mergeCells count="1">
    <mergeCell ref="C1:U2"/>
  </mergeCells>
  <phoneticPr fontId="7" type="noConversion"/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C1:T122"/>
  <sheetViews>
    <sheetView showGridLines="0" zoomScale="85" zoomScaleNormal="85" workbookViewId="0">
      <selection activeCell="G15" sqref="G15"/>
    </sheetView>
  </sheetViews>
  <sheetFormatPr defaultRowHeight="16.5" x14ac:dyDescent="0.3"/>
  <cols>
    <col min="3" max="3" width="14.375" bestFit="1" customWidth="1"/>
    <col min="4" max="4" width="10.75" bestFit="1" customWidth="1"/>
  </cols>
  <sheetData>
    <row r="1" spans="3:20" ht="16.5" customHeight="1" x14ac:dyDescent="0.3">
      <c r="C1" s="36" t="s">
        <v>37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3:20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3:20" ht="17.25" thickBot="1" x14ac:dyDescent="0.35">
      <c r="C4" s="3" t="s">
        <v>33</v>
      </c>
      <c r="D4" s="22" t="s">
        <v>11</v>
      </c>
      <c r="E4" s="17" t="s">
        <v>10</v>
      </c>
      <c r="F4" s="22" t="s">
        <v>12</v>
      </c>
      <c r="G4" s="3" t="s">
        <v>8</v>
      </c>
      <c r="P4" s="12" t="s">
        <v>7</v>
      </c>
      <c r="Q4" s="11" t="s">
        <v>6</v>
      </c>
      <c r="R4" s="10" t="s">
        <v>5</v>
      </c>
    </row>
    <row r="5" spans="3:20" ht="17.45" customHeight="1" x14ac:dyDescent="0.3">
      <c r="C5" s="34" t="s">
        <v>144</v>
      </c>
      <c r="D5" s="34">
        <v>25160107</v>
      </c>
      <c r="E5" s="32">
        <v>100</v>
      </c>
      <c r="F5" s="33">
        <v>1</v>
      </c>
      <c r="G5" s="9">
        <f t="shared" ref="G5:G36" si="0">F5/88*100</f>
        <v>1.1363636363636365</v>
      </c>
      <c r="P5" s="27">
        <v>100</v>
      </c>
      <c r="Q5" s="6">
        <f t="shared" ref="Q5:Q45" si="1">FREQUENCY($E$5:$E$117,P5:P45)</f>
        <v>1</v>
      </c>
      <c r="R5" s="5">
        <f>Q5</f>
        <v>1</v>
      </c>
    </row>
    <row r="6" spans="3:20" x14ac:dyDescent="0.3">
      <c r="C6" s="34" t="s">
        <v>44</v>
      </c>
      <c r="D6" s="34">
        <v>25160012</v>
      </c>
      <c r="E6" s="32">
        <v>92.5</v>
      </c>
      <c r="F6" s="33">
        <v>2</v>
      </c>
      <c r="G6" s="9">
        <f t="shared" si="0"/>
        <v>2.2727272727272729</v>
      </c>
      <c r="P6" s="8">
        <v>97.5</v>
      </c>
      <c r="Q6" s="6">
        <f t="shared" si="1"/>
        <v>0</v>
      </c>
      <c r="R6" s="5">
        <f>R5+Q6</f>
        <v>1</v>
      </c>
    </row>
    <row r="7" spans="3:20" x14ac:dyDescent="0.3">
      <c r="C7" s="34" t="s">
        <v>87</v>
      </c>
      <c r="D7" s="34">
        <v>25160040</v>
      </c>
      <c r="E7" s="32">
        <v>92.5</v>
      </c>
      <c r="F7" s="33">
        <v>2</v>
      </c>
      <c r="G7" s="9">
        <f t="shared" si="0"/>
        <v>2.2727272727272729</v>
      </c>
      <c r="P7" s="8">
        <v>95</v>
      </c>
      <c r="Q7" s="6">
        <f t="shared" si="1"/>
        <v>0</v>
      </c>
      <c r="R7" s="5">
        <f>R6+Q7</f>
        <v>1</v>
      </c>
    </row>
    <row r="8" spans="3:20" x14ac:dyDescent="0.3">
      <c r="C8" s="34" t="s">
        <v>41</v>
      </c>
      <c r="D8" s="34">
        <v>25160056</v>
      </c>
      <c r="E8" s="32">
        <v>92.5</v>
      </c>
      <c r="F8" s="33">
        <v>2</v>
      </c>
      <c r="G8" s="9">
        <f t="shared" si="0"/>
        <v>2.2727272727272729</v>
      </c>
      <c r="P8" s="7">
        <v>92.5</v>
      </c>
      <c r="Q8" s="6">
        <f t="shared" si="1"/>
        <v>4</v>
      </c>
      <c r="R8" s="5">
        <f t="shared" ref="R8:R45" si="2">R7+Q8</f>
        <v>5</v>
      </c>
    </row>
    <row r="9" spans="3:20" x14ac:dyDescent="0.3">
      <c r="C9" s="34" t="s">
        <v>122</v>
      </c>
      <c r="D9" s="34">
        <v>25160079</v>
      </c>
      <c r="E9" s="32">
        <v>92.5</v>
      </c>
      <c r="F9" s="33">
        <v>2</v>
      </c>
      <c r="G9" s="9">
        <f t="shared" si="0"/>
        <v>2.2727272727272729</v>
      </c>
      <c r="P9" s="8">
        <v>90</v>
      </c>
      <c r="Q9" s="6">
        <f t="shared" si="1"/>
        <v>1</v>
      </c>
      <c r="R9" s="5">
        <f t="shared" si="2"/>
        <v>6</v>
      </c>
    </row>
    <row r="10" spans="3:20" x14ac:dyDescent="0.3">
      <c r="C10" s="34" t="s">
        <v>108</v>
      </c>
      <c r="D10" s="34">
        <v>25160064</v>
      </c>
      <c r="E10" s="32">
        <v>90</v>
      </c>
      <c r="F10" s="33">
        <v>6</v>
      </c>
      <c r="G10" s="9">
        <f t="shared" si="0"/>
        <v>6.8181818181818175</v>
      </c>
      <c r="P10" s="8">
        <v>87.5</v>
      </c>
      <c r="Q10" s="6">
        <f t="shared" si="1"/>
        <v>2</v>
      </c>
      <c r="R10" s="5">
        <f t="shared" si="2"/>
        <v>8</v>
      </c>
    </row>
    <row r="11" spans="3:20" ht="17.45" customHeight="1" x14ac:dyDescent="0.3">
      <c r="C11" s="34" t="s">
        <v>71</v>
      </c>
      <c r="D11" s="34">
        <v>25160021</v>
      </c>
      <c r="E11" s="32">
        <v>87.5</v>
      </c>
      <c r="F11" s="33">
        <v>7</v>
      </c>
      <c r="G11" s="9">
        <f t="shared" si="0"/>
        <v>7.9545454545454541</v>
      </c>
      <c r="P11" s="7">
        <v>85</v>
      </c>
      <c r="Q11" s="6">
        <f t="shared" si="1"/>
        <v>4</v>
      </c>
      <c r="R11" s="5">
        <f t="shared" si="2"/>
        <v>12</v>
      </c>
    </row>
    <row r="12" spans="3:20" x14ac:dyDescent="0.3">
      <c r="C12" s="34" t="s">
        <v>50</v>
      </c>
      <c r="D12" s="34">
        <v>25160082</v>
      </c>
      <c r="E12" s="32">
        <v>87.5</v>
      </c>
      <c r="F12" s="33">
        <v>7</v>
      </c>
      <c r="G12" s="9">
        <f t="shared" si="0"/>
        <v>7.9545454545454541</v>
      </c>
      <c r="P12" s="8">
        <v>82.5</v>
      </c>
      <c r="Q12" s="6">
        <f t="shared" si="1"/>
        <v>0</v>
      </c>
      <c r="R12" s="5">
        <f t="shared" si="2"/>
        <v>12</v>
      </c>
    </row>
    <row r="13" spans="3:20" ht="17.45" customHeight="1" x14ac:dyDescent="0.3">
      <c r="C13" s="34" t="s">
        <v>60</v>
      </c>
      <c r="D13" s="34">
        <v>25160008</v>
      </c>
      <c r="E13" s="32">
        <v>85</v>
      </c>
      <c r="F13" s="33">
        <v>9</v>
      </c>
      <c r="G13" s="9">
        <f t="shared" si="0"/>
        <v>10.227272727272728</v>
      </c>
      <c r="P13" s="8">
        <v>80</v>
      </c>
      <c r="Q13" s="6">
        <f t="shared" si="1"/>
        <v>5</v>
      </c>
      <c r="R13" s="5">
        <f t="shared" si="2"/>
        <v>17</v>
      </c>
    </row>
    <row r="14" spans="3:20" ht="17.45" customHeight="1" x14ac:dyDescent="0.3">
      <c r="C14" s="34" t="s">
        <v>65</v>
      </c>
      <c r="D14" s="34">
        <v>25160015</v>
      </c>
      <c r="E14" s="32">
        <v>85</v>
      </c>
      <c r="F14" s="33">
        <v>9</v>
      </c>
      <c r="G14" s="9">
        <f t="shared" si="0"/>
        <v>10.227272727272728</v>
      </c>
      <c r="P14" s="7">
        <v>77.5</v>
      </c>
      <c r="Q14" s="6">
        <f t="shared" si="1"/>
        <v>2</v>
      </c>
      <c r="R14" s="5">
        <f t="shared" si="2"/>
        <v>19</v>
      </c>
    </row>
    <row r="15" spans="3:20" x14ac:dyDescent="0.3">
      <c r="C15" s="34" t="s">
        <v>113</v>
      </c>
      <c r="D15" s="34">
        <v>25160069</v>
      </c>
      <c r="E15" s="32">
        <v>85</v>
      </c>
      <c r="F15" s="33">
        <v>9</v>
      </c>
      <c r="G15" s="9">
        <f t="shared" si="0"/>
        <v>10.227272727272728</v>
      </c>
      <c r="P15" s="8">
        <v>75</v>
      </c>
      <c r="Q15" s="6">
        <f t="shared" si="1"/>
        <v>4</v>
      </c>
      <c r="R15" s="5">
        <f t="shared" si="2"/>
        <v>23</v>
      </c>
    </row>
    <row r="16" spans="3:20" x14ac:dyDescent="0.3">
      <c r="C16" s="34" t="s">
        <v>149</v>
      </c>
      <c r="D16" s="34">
        <v>25160112</v>
      </c>
      <c r="E16" s="32">
        <v>85</v>
      </c>
      <c r="F16" s="33">
        <v>9</v>
      </c>
      <c r="G16" s="9">
        <f t="shared" si="0"/>
        <v>10.227272727272728</v>
      </c>
      <c r="P16" s="8">
        <v>72.5</v>
      </c>
      <c r="Q16" s="6">
        <f t="shared" si="1"/>
        <v>3</v>
      </c>
      <c r="R16" s="5">
        <f t="shared" si="2"/>
        <v>26</v>
      </c>
    </row>
    <row r="17" spans="3:18" x14ac:dyDescent="0.3">
      <c r="C17" s="34" t="s">
        <v>70</v>
      </c>
      <c r="D17" s="34">
        <v>25160020</v>
      </c>
      <c r="E17" s="32">
        <v>80</v>
      </c>
      <c r="F17" s="33">
        <v>13</v>
      </c>
      <c r="G17" s="9">
        <f t="shared" si="0"/>
        <v>14.772727272727273</v>
      </c>
      <c r="P17" s="7">
        <v>70</v>
      </c>
      <c r="Q17" s="6">
        <f t="shared" si="1"/>
        <v>4</v>
      </c>
      <c r="R17" s="5">
        <f t="shared" si="2"/>
        <v>30</v>
      </c>
    </row>
    <row r="18" spans="3:18" x14ac:dyDescent="0.3">
      <c r="C18" s="34" t="s">
        <v>94</v>
      </c>
      <c r="D18" s="34">
        <v>25160048</v>
      </c>
      <c r="E18" s="32">
        <v>80</v>
      </c>
      <c r="F18" s="33">
        <v>13</v>
      </c>
      <c r="G18" s="9">
        <f t="shared" si="0"/>
        <v>14.772727272727273</v>
      </c>
      <c r="P18" s="8">
        <v>67.5</v>
      </c>
      <c r="Q18" s="6">
        <f t="shared" si="1"/>
        <v>3</v>
      </c>
      <c r="R18" s="5">
        <f t="shared" si="2"/>
        <v>33</v>
      </c>
    </row>
    <row r="19" spans="3:18" ht="17.45" customHeight="1" x14ac:dyDescent="0.3">
      <c r="C19" s="34" t="s">
        <v>102</v>
      </c>
      <c r="D19" s="34">
        <v>25160058</v>
      </c>
      <c r="E19" s="32">
        <v>80</v>
      </c>
      <c r="F19" s="33">
        <v>13</v>
      </c>
      <c r="G19" s="9">
        <f t="shared" si="0"/>
        <v>14.772727272727273</v>
      </c>
      <c r="P19" s="8">
        <v>65</v>
      </c>
      <c r="Q19" s="6">
        <f t="shared" si="1"/>
        <v>4</v>
      </c>
      <c r="R19" s="5">
        <f t="shared" si="2"/>
        <v>37</v>
      </c>
    </row>
    <row r="20" spans="3:18" ht="17.45" customHeight="1" x14ac:dyDescent="0.3">
      <c r="C20" s="34" t="s">
        <v>148</v>
      </c>
      <c r="D20" s="34">
        <v>25160111</v>
      </c>
      <c r="E20" s="32">
        <v>80</v>
      </c>
      <c r="F20" s="33">
        <v>13</v>
      </c>
      <c r="G20" s="9">
        <f t="shared" si="0"/>
        <v>14.772727272727273</v>
      </c>
      <c r="P20" s="7">
        <v>62.5</v>
      </c>
      <c r="Q20" s="6">
        <f t="shared" si="1"/>
        <v>7</v>
      </c>
      <c r="R20" s="5">
        <f t="shared" si="2"/>
        <v>44</v>
      </c>
    </row>
    <row r="21" spans="3:18" x14ac:dyDescent="0.3">
      <c r="C21" s="34" t="s">
        <v>155</v>
      </c>
      <c r="D21" s="34">
        <v>25160118</v>
      </c>
      <c r="E21" s="32">
        <v>80</v>
      </c>
      <c r="F21" s="33">
        <v>13</v>
      </c>
      <c r="G21" s="9">
        <f t="shared" si="0"/>
        <v>14.772727272727273</v>
      </c>
      <c r="P21" s="8">
        <v>60</v>
      </c>
      <c r="Q21" s="6">
        <f t="shared" si="1"/>
        <v>5</v>
      </c>
      <c r="R21" s="5">
        <f t="shared" si="2"/>
        <v>49</v>
      </c>
    </row>
    <row r="22" spans="3:18" x14ac:dyDescent="0.3">
      <c r="C22" s="34" t="s">
        <v>62</v>
      </c>
      <c r="D22" s="34">
        <v>25160010</v>
      </c>
      <c r="E22" s="32">
        <v>77.5</v>
      </c>
      <c r="F22" s="33">
        <v>17</v>
      </c>
      <c r="G22" s="9">
        <f t="shared" si="0"/>
        <v>19.318181818181817</v>
      </c>
      <c r="P22" s="8">
        <v>57.5</v>
      </c>
      <c r="Q22" s="6">
        <f t="shared" si="1"/>
        <v>3</v>
      </c>
      <c r="R22" s="5">
        <f t="shared" si="2"/>
        <v>52</v>
      </c>
    </row>
    <row r="23" spans="3:18" x14ac:dyDescent="0.3">
      <c r="C23" s="34" t="s">
        <v>96</v>
      </c>
      <c r="D23" s="34">
        <v>25160051</v>
      </c>
      <c r="E23" s="32">
        <v>77.5</v>
      </c>
      <c r="F23" s="33">
        <v>17</v>
      </c>
      <c r="G23" s="9">
        <f t="shared" si="0"/>
        <v>19.318181818181817</v>
      </c>
      <c r="P23" s="7">
        <v>55</v>
      </c>
      <c r="Q23" s="6">
        <f t="shared" si="1"/>
        <v>2</v>
      </c>
      <c r="R23" s="5">
        <f t="shared" si="2"/>
        <v>54</v>
      </c>
    </row>
    <row r="24" spans="3:18" x14ac:dyDescent="0.3">
      <c r="C24" s="34" t="s">
        <v>45</v>
      </c>
      <c r="D24" s="34">
        <v>25160027</v>
      </c>
      <c r="E24" s="32">
        <v>75</v>
      </c>
      <c r="F24" s="33">
        <v>19</v>
      </c>
      <c r="G24" s="9">
        <f t="shared" si="0"/>
        <v>21.59090909090909</v>
      </c>
      <c r="P24" s="8">
        <v>52.5</v>
      </c>
      <c r="Q24" s="6">
        <f t="shared" si="1"/>
        <v>3</v>
      </c>
      <c r="R24" s="5">
        <f t="shared" si="2"/>
        <v>57</v>
      </c>
    </row>
    <row r="25" spans="3:18" x14ac:dyDescent="0.3">
      <c r="C25" s="34" t="s">
        <v>85</v>
      </c>
      <c r="D25" s="34">
        <v>25160038</v>
      </c>
      <c r="E25" s="32">
        <v>75</v>
      </c>
      <c r="F25" s="33">
        <v>19</v>
      </c>
      <c r="G25" s="9">
        <f t="shared" si="0"/>
        <v>21.59090909090909</v>
      </c>
      <c r="P25" s="8">
        <v>50</v>
      </c>
      <c r="Q25" s="6">
        <f t="shared" si="1"/>
        <v>5</v>
      </c>
      <c r="R25" s="5">
        <f t="shared" si="2"/>
        <v>62</v>
      </c>
    </row>
    <row r="26" spans="3:18" x14ac:dyDescent="0.3">
      <c r="C26" s="34" t="s">
        <v>111</v>
      </c>
      <c r="D26" s="34">
        <v>25160067</v>
      </c>
      <c r="E26" s="32">
        <v>75</v>
      </c>
      <c r="F26" s="33">
        <v>19</v>
      </c>
      <c r="G26" s="9">
        <f t="shared" si="0"/>
        <v>21.59090909090909</v>
      </c>
      <c r="P26" s="7">
        <v>47.5</v>
      </c>
      <c r="Q26" s="6">
        <f t="shared" si="1"/>
        <v>3</v>
      </c>
      <c r="R26" s="5">
        <f t="shared" si="2"/>
        <v>65</v>
      </c>
    </row>
    <row r="27" spans="3:18" x14ac:dyDescent="0.3">
      <c r="C27" s="34" t="s">
        <v>147</v>
      </c>
      <c r="D27" s="34">
        <v>25160110</v>
      </c>
      <c r="E27" s="32">
        <v>75</v>
      </c>
      <c r="F27" s="33">
        <v>19</v>
      </c>
      <c r="G27" s="9">
        <f t="shared" si="0"/>
        <v>21.59090909090909</v>
      </c>
      <c r="P27" s="8">
        <v>45</v>
      </c>
      <c r="Q27" s="6">
        <f t="shared" si="1"/>
        <v>5</v>
      </c>
      <c r="R27" s="5">
        <f t="shared" si="2"/>
        <v>70</v>
      </c>
    </row>
    <row r="28" spans="3:18" x14ac:dyDescent="0.3">
      <c r="C28" s="34" t="s">
        <v>83</v>
      </c>
      <c r="D28" s="34">
        <v>25160036</v>
      </c>
      <c r="E28" s="32">
        <v>72.5</v>
      </c>
      <c r="F28" s="33">
        <v>23</v>
      </c>
      <c r="G28" s="9">
        <f t="shared" si="0"/>
        <v>26.136363636363637</v>
      </c>
      <c r="P28" s="8">
        <v>42.5</v>
      </c>
      <c r="Q28" s="6">
        <f t="shared" si="1"/>
        <v>4</v>
      </c>
      <c r="R28" s="5">
        <f t="shared" si="2"/>
        <v>74</v>
      </c>
    </row>
    <row r="29" spans="3:18" ht="17.45" customHeight="1" x14ac:dyDescent="0.3">
      <c r="C29" s="34" t="s">
        <v>40</v>
      </c>
      <c r="D29" s="34">
        <v>25160091</v>
      </c>
      <c r="E29" s="32">
        <v>72.5</v>
      </c>
      <c r="F29" s="33">
        <v>23</v>
      </c>
      <c r="G29" s="9">
        <f t="shared" si="0"/>
        <v>26.136363636363637</v>
      </c>
      <c r="P29" s="7">
        <v>40</v>
      </c>
      <c r="Q29" s="6">
        <f t="shared" si="1"/>
        <v>7</v>
      </c>
      <c r="R29" s="5">
        <f t="shared" si="2"/>
        <v>81</v>
      </c>
    </row>
    <row r="30" spans="3:18" x14ac:dyDescent="0.3">
      <c r="C30" s="34" t="s">
        <v>153</v>
      </c>
      <c r="D30" s="34">
        <v>25160116</v>
      </c>
      <c r="E30" s="32">
        <v>72.5</v>
      </c>
      <c r="F30" s="33">
        <v>23</v>
      </c>
      <c r="G30" s="9">
        <f t="shared" si="0"/>
        <v>26.136363636363637</v>
      </c>
      <c r="P30" s="8">
        <v>37.5</v>
      </c>
      <c r="Q30" s="6">
        <f t="shared" si="1"/>
        <v>1</v>
      </c>
      <c r="R30" s="5">
        <f t="shared" si="2"/>
        <v>82</v>
      </c>
    </row>
    <row r="31" spans="3:18" x14ac:dyDescent="0.3">
      <c r="C31" s="34" t="s">
        <v>74</v>
      </c>
      <c r="D31" s="34">
        <v>25160024</v>
      </c>
      <c r="E31" s="32">
        <v>70</v>
      </c>
      <c r="F31" s="33">
        <v>25</v>
      </c>
      <c r="G31" s="9">
        <f t="shared" si="0"/>
        <v>28.40909090909091</v>
      </c>
      <c r="P31" s="8">
        <v>35</v>
      </c>
      <c r="Q31" s="6">
        <f t="shared" si="1"/>
        <v>0</v>
      </c>
      <c r="R31" s="5">
        <f t="shared" si="2"/>
        <v>82</v>
      </c>
    </row>
    <row r="32" spans="3:18" ht="17.45" customHeight="1" x14ac:dyDescent="0.3">
      <c r="C32" s="34" t="s">
        <v>95</v>
      </c>
      <c r="D32" s="34">
        <v>25160049</v>
      </c>
      <c r="E32" s="32">
        <v>70</v>
      </c>
      <c r="F32" s="33">
        <v>25</v>
      </c>
      <c r="G32" s="9">
        <f t="shared" si="0"/>
        <v>28.40909090909091</v>
      </c>
      <c r="P32" s="7">
        <v>32.5</v>
      </c>
      <c r="Q32" s="6">
        <f t="shared" si="1"/>
        <v>1</v>
      </c>
      <c r="R32" s="5">
        <f t="shared" si="2"/>
        <v>83</v>
      </c>
    </row>
    <row r="33" spans="3:18" ht="17.45" customHeight="1" x14ac:dyDescent="0.3">
      <c r="C33" s="34" t="s">
        <v>123</v>
      </c>
      <c r="D33" s="34">
        <v>25160080</v>
      </c>
      <c r="E33" s="32">
        <v>70</v>
      </c>
      <c r="F33" s="33">
        <v>25</v>
      </c>
      <c r="G33" s="9">
        <f t="shared" si="0"/>
        <v>28.40909090909091</v>
      </c>
      <c r="P33" s="8">
        <v>30</v>
      </c>
      <c r="Q33" s="6">
        <f t="shared" si="1"/>
        <v>1</v>
      </c>
      <c r="R33" s="5">
        <f t="shared" si="2"/>
        <v>84</v>
      </c>
    </row>
    <row r="34" spans="3:18" x14ac:dyDescent="0.3">
      <c r="C34" s="34" t="s">
        <v>151</v>
      </c>
      <c r="D34" s="34">
        <v>25160114</v>
      </c>
      <c r="E34" s="32">
        <v>70</v>
      </c>
      <c r="F34" s="33">
        <v>25</v>
      </c>
      <c r="G34" s="9">
        <f t="shared" si="0"/>
        <v>28.40909090909091</v>
      </c>
      <c r="P34" s="8">
        <v>27.5</v>
      </c>
      <c r="Q34" s="6">
        <f t="shared" si="1"/>
        <v>0</v>
      </c>
      <c r="R34" s="5">
        <f t="shared" si="2"/>
        <v>84</v>
      </c>
    </row>
    <row r="35" spans="3:18" ht="17.45" customHeight="1" x14ac:dyDescent="0.3">
      <c r="C35" s="34" t="s">
        <v>97</v>
      </c>
      <c r="D35" s="34">
        <v>25160052</v>
      </c>
      <c r="E35" s="32">
        <v>67.5</v>
      </c>
      <c r="F35" s="33">
        <v>28</v>
      </c>
      <c r="G35" s="9">
        <f t="shared" si="0"/>
        <v>31.818181818181817</v>
      </c>
      <c r="P35" s="7">
        <v>25</v>
      </c>
      <c r="Q35" s="6">
        <f t="shared" si="1"/>
        <v>1</v>
      </c>
      <c r="R35" s="5">
        <f t="shared" si="2"/>
        <v>85</v>
      </c>
    </row>
    <row r="36" spans="3:18" x14ac:dyDescent="0.3">
      <c r="C36" s="34" t="s">
        <v>112</v>
      </c>
      <c r="D36" s="34">
        <v>25160068</v>
      </c>
      <c r="E36" s="32">
        <v>67.5</v>
      </c>
      <c r="F36" s="33">
        <v>28</v>
      </c>
      <c r="G36" s="9">
        <f t="shared" si="0"/>
        <v>31.818181818181817</v>
      </c>
      <c r="P36" s="8">
        <v>22.5</v>
      </c>
      <c r="Q36" s="6">
        <f t="shared" si="1"/>
        <v>2</v>
      </c>
      <c r="R36" s="5">
        <f t="shared" si="2"/>
        <v>87</v>
      </c>
    </row>
    <row r="37" spans="3:18" x14ac:dyDescent="0.3">
      <c r="C37" s="34" t="s">
        <v>130</v>
      </c>
      <c r="D37" s="34">
        <v>25160089</v>
      </c>
      <c r="E37" s="32">
        <v>67.5</v>
      </c>
      <c r="F37" s="33">
        <v>28</v>
      </c>
      <c r="G37" s="9">
        <f t="shared" ref="G37:G68" si="3">F37/88*100</f>
        <v>31.818181818181817</v>
      </c>
      <c r="P37" s="8">
        <v>20</v>
      </c>
      <c r="Q37" s="6">
        <f t="shared" si="1"/>
        <v>1</v>
      </c>
      <c r="R37" s="5">
        <f t="shared" si="2"/>
        <v>88</v>
      </c>
    </row>
    <row r="38" spans="3:18" ht="17.45" customHeight="1" x14ac:dyDescent="0.3">
      <c r="C38" s="34" t="s">
        <v>63</v>
      </c>
      <c r="D38" s="34">
        <v>25160013</v>
      </c>
      <c r="E38" s="32">
        <v>65</v>
      </c>
      <c r="F38" s="33">
        <v>31</v>
      </c>
      <c r="G38" s="9">
        <f t="shared" si="3"/>
        <v>35.227272727272727</v>
      </c>
      <c r="P38" s="7">
        <v>17.5</v>
      </c>
      <c r="Q38" s="6">
        <f t="shared" si="1"/>
        <v>0</v>
      </c>
      <c r="R38" s="5">
        <f t="shared" si="2"/>
        <v>88</v>
      </c>
    </row>
    <row r="39" spans="3:18" ht="17.45" customHeight="1" x14ac:dyDescent="0.3">
      <c r="C39" s="34" t="s">
        <v>69</v>
      </c>
      <c r="D39" s="34">
        <v>25160019</v>
      </c>
      <c r="E39" s="32">
        <v>65</v>
      </c>
      <c r="F39" s="33">
        <v>31</v>
      </c>
      <c r="G39" s="9">
        <f t="shared" si="3"/>
        <v>35.227272727272727</v>
      </c>
      <c r="P39" s="8">
        <v>15</v>
      </c>
      <c r="Q39" s="6">
        <f t="shared" si="1"/>
        <v>0</v>
      </c>
      <c r="R39" s="5">
        <f t="shared" si="2"/>
        <v>88</v>
      </c>
    </row>
    <row r="40" spans="3:18" x14ac:dyDescent="0.3">
      <c r="C40" s="34" t="s">
        <v>140</v>
      </c>
      <c r="D40" s="34">
        <v>25160100</v>
      </c>
      <c r="E40" s="32">
        <v>65</v>
      </c>
      <c r="F40" s="33">
        <v>31</v>
      </c>
      <c r="G40" s="9">
        <f t="shared" si="3"/>
        <v>35.227272727272727</v>
      </c>
      <c r="P40" s="8">
        <v>12.5</v>
      </c>
      <c r="Q40" s="6">
        <f t="shared" si="1"/>
        <v>0</v>
      </c>
      <c r="R40" s="5">
        <f t="shared" si="2"/>
        <v>88</v>
      </c>
    </row>
    <row r="41" spans="3:18" ht="17.45" customHeight="1" x14ac:dyDescent="0.3">
      <c r="C41" s="34" t="s">
        <v>36</v>
      </c>
      <c r="D41" s="34">
        <v>25160101</v>
      </c>
      <c r="E41" s="32">
        <v>65</v>
      </c>
      <c r="F41" s="33">
        <v>31</v>
      </c>
      <c r="G41" s="9">
        <f t="shared" si="3"/>
        <v>35.227272727272727</v>
      </c>
      <c r="P41" s="7">
        <v>10</v>
      </c>
      <c r="Q41" s="6">
        <f t="shared" si="1"/>
        <v>0</v>
      </c>
      <c r="R41" s="5">
        <f t="shared" si="2"/>
        <v>88</v>
      </c>
    </row>
    <row r="42" spans="3:18" x14ac:dyDescent="0.3">
      <c r="C42" s="34" t="s">
        <v>59</v>
      </c>
      <c r="D42" s="34">
        <v>25160007</v>
      </c>
      <c r="E42" s="32">
        <v>62.5</v>
      </c>
      <c r="F42" s="33">
        <v>35</v>
      </c>
      <c r="G42" s="9">
        <f t="shared" si="3"/>
        <v>39.772727272727273</v>
      </c>
      <c r="P42" s="8">
        <v>7.5</v>
      </c>
      <c r="Q42" s="6">
        <f t="shared" si="1"/>
        <v>0</v>
      </c>
      <c r="R42" s="5">
        <f t="shared" si="2"/>
        <v>88</v>
      </c>
    </row>
    <row r="43" spans="3:18" x14ac:dyDescent="0.3">
      <c r="C43" s="34" t="s">
        <v>77</v>
      </c>
      <c r="D43" s="34">
        <v>25160028</v>
      </c>
      <c r="E43" s="32">
        <v>62.5</v>
      </c>
      <c r="F43" s="33">
        <v>35</v>
      </c>
      <c r="G43" s="9">
        <f t="shared" si="3"/>
        <v>39.772727272727273</v>
      </c>
      <c r="P43" s="8">
        <v>5</v>
      </c>
      <c r="Q43" s="6">
        <f t="shared" si="1"/>
        <v>0</v>
      </c>
      <c r="R43" s="5">
        <f t="shared" si="2"/>
        <v>88</v>
      </c>
    </row>
    <row r="44" spans="3:18" ht="17.45" customHeight="1" x14ac:dyDescent="0.3">
      <c r="C44" s="34" t="s">
        <v>98</v>
      </c>
      <c r="D44" s="34">
        <v>25160053</v>
      </c>
      <c r="E44" s="32">
        <v>62.5</v>
      </c>
      <c r="F44" s="33">
        <v>35</v>
      </c>
      <c r="G44" s="9">
        <f t="shared" si="3"/>
        <v>39.772727272727273</v>
      </c>
      <c r="P44" s="7">
        <v>2.5</v>
      </c>
      <c r="Q44" s="6">
        <f t="shared" si="1"/>
        <v>0</v>
      </c>
      <c r="R44" s="5">
        <f t="shared" si="2"/>
        <v>88</v>
      </c>
    </row>
    <row r="45" spans="3:18" x14ac:dyDescent="0.3">
      <c r="C45" s="34" t="s">
        <v>99</v>
      </c>
      <c r="D45" s="34">
        <v>25160054</v>
      </c>
      <c r="E45" s="32">
        <v>62.5</v>
      </c>
      <c r="F45" s="33">
        <v>35</v>
      </c>
      <c r="G45" s="9">
        <f t="shared" si="3"/>
        <v>39.772727272727273</v>
      </c>
      <c r="P45" s="8">
        <v>0</v>
      </c>
      <c r="Q45" s="6">
        <f t="shared" si="1"/>
        <v>25</v>
      </c>
      <c r="R45" s="5">
        <f t="shared" si="2"/>
        <v>113</v>
      </c>
    </row>
    <row r="46" spans="3:18" ht="17.45" customHeight="1" x14ac:dyDescent="0.3">
      <c r="C46" s="34" t="s">
        <v>115</v>
      </c>
      <c r="D46" s="34">
        <v>25160071</v>
      </c>
      <c r="E46" s="32">
        <v>62.5</v>
      </c>
      <c r="F46" s="33">
        <v>35</v>
      </c>
      <c r="G46" s="9">
        <f t="shared" si="3"/>
        <v>39.772727272727273</v>
      </c>
    </row>
    <row r="47" spans="3:18" x14ac:dyDescent="0.3">
      <c r="C47" s="34" t="s">
        <v>117</v>
      </c>
      <c r="D47" s="34">
        <v>25160074</v>
      </c>
      <c r="E47" s="32">
        <v>62.5</v>
      </c>
      <c r="F47" s="33">
        <v>35</v>
      </c>
      <c r="G47" s="9">
        <f t="shared" si="3"/>
        <v>39.772727272727273</v>
      </c>
      <c r="P47" s="3" t="s">
        <v>4</v>
      </c>
      <c r="Q47" s="16">
        <v>118</v>
      </c>
      <c r="R47" s="1" t="s">
        <v>3</v>
      </c>
    </row>
    <row r="48" spans="3:18" x14ac:dyDescent="0.3">
      <c r="C48" s="34" t="s">
        <v>139</v>
      </c>
      <c r="D48" s="34">
        <v>25160099</v>
      </c>
      <c r="E48" s="32">
        <v>62.5</v>
      </c>
      <c r="F48" s="33">
        <v>35</v>
      </c>
      <c r="G48" s="9">
        <f t="shared" si="3"/>
        <v>39.772727272727273</v>
      </c>
      <c r="P48" s="3" t="s">
        <v>2</v>
      </c>
      <c r="Q48" s="19">
        <v>60.5</v>
      </c>
      <c r="R48" s="1" t="s">
        <v>0</v>
      </c>
    </row>
    <row r="49" spans="3:18" ht="17.45" customHeight="1" x14ac:dyDescent="0.3">
      <c r="C49" s="34" t="s">
        <v>42</v>
      </c>
      <c r="D49" s="34">
        <v>25160042</v>
      </c>
      <c r="E49" s="32">
        <v>60</v>
      </c>
      <c r="F49" s="33">
        <v>42</v>
      </c>
      <c r="G49" s="9">
        <f t="shared" si="3"/>
        <v>47.727272727272727</v>
      </c>
      <c r="P49" s="3" t="s">
        <v>1</v>
      </c>
      <c r="Q49" s="30">
        <v>100</v>
      </c>
      <c r="R49" s="1" t="s">
        <v>0</v>
      </c>
    </row>
    <row r="50" spans="3:18" ht="17.45" customHeight="1" x14ac:dyDescent="0.3">
      <c r="C50" s="34" t="s">
        <v>105</v>
      </c>
      <c r="D50" s="34">
        <v>25160061</v>
      </c>
      <c r="E50" s="32">
        <v>60</v>
      </c>
      <c r="F50" s="33">
        <v>42</v>
      </c>
      <c r="G50" s="9">
        <f t="shared" si="3"/>
        <v>47.727272727272727</v>
      </c>
    </row>
    <row r="51" spans="3:18" x14ac:dyDescent="0.3">
      <c r="C51" s="34" t="s">
        <v>114</v>
      </c>
      <c r="D51" s="34">
        <v>25160070</v>
      </c>
      <c r="E51" s="32">
        <v>60</v>
      </c>
      <c r="F51" s="33">
        <v>42</v>
      </c>
      <c r="G51" s="9">
        <f t="shared" si="3"/>
        <v>47.727272727272727</v>
      </c>
    </row>
    <row r="52" spans="3:18" x14ac:dyDescent="0.3">
      <c r="C52" s="34" t="s">
        <v>120</v>
      </c>
      <c r="D52" s="34">
        <v>25160077</v>
      </c>
      <c r="E52" s="32">
        <v>60</v>
      </c>
      <c r="F52" s="33">
        <v>42</v>
      </c>
      <c r="G52" s="9">
        <f t="shared" si="3"/>
        <v>47.727272727272727</v>
      </c>
    </row>
    <row r="53" spans="3:18" ht="17.45" customHeight="1" x14ac:dyDescent="0.3">
      <c r="C53" s="34" t="s">
        <v>131</v>
      </c>
      <c r="D53" s="34">
        <v>25160090</v>
      </c>
      <c r="E53" s="32">
        <v>60</v>
      </c>
      <c r="F53" s="33">
        <v>42</v>
      </c>
      <c r="G53" s="9">
        <f t="shared" si="3"/>
        <v>47.727272727272727</v>
      </c>
    </row>
    <row r="54" spans="3:18" ht="17.45" customHeight="1" x14ac:dyDescent="0.3">
      <c r="C54" s="34" t="s">
        <v>78</v>
      </c>
      <c r="D54" s="34">
        <v>25160029</v>
      </c>
      <c r="E54" s="32">
        <v>57.5</v>
      </c>
      <c r="F54" s="33">
        <v>47</v>
      </c>
      <c r="G54" s="9">
        <f t="shared" si="3"/>
        <v>53.409090909090907</v>
      </c>
    </row>
    <row r="55" spans="3:18" x14ac:dyDescent="0.3">
      <c r="C55" s="34" t="s">
        <v>92</v>
      </c>
      <c r="D55" s="34">
        <v>25160046</v>
      </c>
      <c r="E55" s="32">
        <v>57.5</v>
      </c>
      <c r="F55" s="33">
        <v>47</v>
      </c>
      <c r="G55" s="9">
        <f t="shared" si="3"/>
        <v>53.409090909090907</v>
      </c>
    </row>
    <row r="56" spans="3:18" x14ac:dyDescent="0.3">
      <c r="C56" s="34" t="s">
        <v>129</v>
      </c>
      <c r="D56" s="34">
        <v>25160088</v>
      </c>
      <c r="E56" s="32">
        <v>57.5</v>
      </c>
      <c r="F56" s="33">
        <v>47</v>
      </c>
      <c r="G56" s="9">
        <f t="shared" si="3"/>
        <v>53.409090909090907</v>
      </c>
    </row>
    <row r="57" spans="3:18" ht="17.45" customHeight="1" x14ac:dyDescent="0.3">
      <c r="C57" s="34" t="s">
        <v>89</v>
      </c>
      <c r="D57" s="34">
        <v>25160043</v>
      </c>
      <c r="E57" s="32">
        <v>55</v>
      </c>
      <c r="F57" s="33">
        <v>50</v>
      </c>
      <c r="G57" s="9">
        <f t="shared" si="3"/>
        <v>56.81818181818182</v>
      </c>
    </row>
    <row r="58" spans="3:18" ht="17.45" customHeight="1" x14ac:dyDescent="0.3">
      <c r="C58" s="34" t="s">
        <v>107</v>
      </c>
      <c r="D58" s="34">
        <v>25160063</v>
      </c>
      <c r="E58" s="32">
        <v>55</v>
      </c>
      <c r="F58" s="33">
        <v>50</v>
      </c>
      <c r="G58" s="9">
        <f t="shared" si="3"/>
        <v>56.81818181818182</v>
      </c>
    </row>
    <row r="59" spans="3:18" ht="17.45" customHeight="1" x14ac:dyDescent="0.3">
      <c r="C59" s="34" t="s">
        <v>72</v>
      </c>
      <c r="D59" s="34">
        <v>25160022</v>
      </c>
      <c r="E59" s="32">
        <v>52.5</v>
      </c>
      <c r="F59" s="33">
        <v>52</v>
      </c>
      <c r="G59" s="9">
        <f t="shared" si="3"/>
        <v>59.090909090909093</v>
      </c>
    </row>
    <row r="60" spans="3:18" x14ac:dyDescent="0.3">
      <c r="C60" s="34" t="s">
        <v>137</v>
      </c>
      <c r="D60" s="34">
        <v>25160097</v>
      </c>
      <c r="E60" s="32">
        <v>52.5</v>
      </c>
      <c r="F60" s="33">
        <v>52</v>
      </c>
      <c r="G60" s="9">
        <f t="shared" si="3"/>
        <v>59.090909090909093</v>
      </c>
    </row>
    <row r="61" spans="3:18" ht="17.45" customHeight="1" x14ac:dyDescent="0.3">
      <c r="C61" s="34" t="s">
        <v>145</v>
      </c>
      <c r="D61" s="34">
        <v>25160108</v>
      </c>
      <c r="E61" s="32">
        <v>52.5</v>
      </c>
      <c r="F61" s="33">
        <v>52</v>
      </c>
      <c r="G61" s="9">
        <f t="shared" si="3"/>
        <v>59.090909090909093</v>
      </c>
    </row>
    <row r="62" spans="3:18" ht="17.45" customHeight="1" x14ac:dyDescent="0.3">
      <c r="C62" s="34" t="s">
        <v>47</v>
      </c>
      <c r="D62" s="34">
        <v>25160011</v>
      </c>
      <c r="E62" s="32">
        <v>50</v>
      </c>
      <c r="F62" s="33">
        <v>55</v>
      </c>
      <c r="G62" s="9">
        <f t="shared" si="3"/>
        <v>62.5</v>
      </c>
    </row>
    <row r="63" spans="3:18" x14ac:dyDescent="0.3">
      <c r="C63" s="34" t="s">
        <v>64</v>
      </c>
      <c r="D63" s="34">
        <v>25160014</v>
      </c>
      <c r="E63" s="32">
        <v>50</v>
      </c>
      <c r="F63" s="33">
        <v>55</v>
      </c>
      <c r="G63" s="9">
        <f t="shared" si="3"/>
        <v>62.5</v>
      </c>
    </row>
    <row r="64" spans="3:18" ht="17.45" customHeight="1" x14ac:dyDescent="0.3">
      <c r="C64" s="34" t="s">
        <v>109</v>
      </c>
      <c r="D64" s="34">
        <v>25160065</v>
      </c>
      <c r="E64" s="32">
        <v>50</v>
      </c>
      <c r="F64" s="33">
        <v>55</v>
      </c>
      <c r="G64" s="9">
        <f t="shared" si="3"/>
        <v>62.5</v>
      </c>
    </row>
    <row r="65" spans="3:7" x14ac:dyDescent="0.3">
      <c r="C65" s="34" t="s">
        <v>133</v>
      </c>
      <c r="D65" s="34">
        <v>25160093</v>
      </c>
      <c r="E65" s="32">
        <v>50</v>
      </c>
      <c r="F65" s="33">
        <v>55</v>
      </c>
      <c r="G65" s="9">
        <f t="shared" si="3"/>
        <v>62.5</v>
      </c>
    </row>
    <row r="66" spans="3:7" ht="17.45" customHeight="1" x14ac:dyDescent="0.3">
      <c r="C66" s="34" t="s">
        <v>143</v>
      </c>
      <c r="D66" s="34">
        <v>25160106</v>
      </c>
      <c r="E66" s="32">
        <v>50</v>
      </c>
      <c r="F66" s="33">
        <v>55</v>
      </c>
      <c r="G66" s="9">
        <f t="shared" si="3"/>
        <v>62.5</v>
      </c>
    </row>
    <row r="67" spans="3:7" x14ac:dyDescent="0.3">
      <c r="C67" s="34" t="s">
        <v>101</v>
      </c>
      <c r="D67" s="34">
        <v>25160057</v>
      </c>
      <c r="E67" s="32">
        <v>47.5</v>
      </c>
      <c r="F67" s="33">
        <v>60</v>
      </c>
      <c r="G67" s="9">
        <f t="shared" si="3"/>
        <v>68.181818181818173</v>
      </c>
    </row>
    <row r="68" spans="3:7" x14ac:dyDescent="0.3">
      <c r="C68" s="34" t="s">
        <v>126</v>
      </c>
      <c r="D68" s="34">
        <v>25160085</v>
      </c>
      <c r="E68" s="32">
        <v>47.5</v>
      </c>
      <c r="F68" s="33">
        <v>60</v>
      </c>
      <c r="G68" s="9">
        <f t="shared" si="3"/>
        <v>68.181818181818173</v>
      </c>
    </row>
    <row r="69" spans="3:7" ht="17.45" customHeight="1" x14ac:dyDescent="0.3">
      <c r="C69" s="34" t="s">
        <v>138</v>
      </c>
      <c r="D69" s="34">
        <v>25160098</v>
      </c>
      <c r="E69" s="32">
        <v>47.5</v>
      </c>
      <c r="F69" s="33">
        <v>60</v>
      </c>
      <c r="G69" s="9">
        <f t="shared" ref="G69:G92" si="4">F69/88*100</f>
        <v>68.181818181818173</v>
      </c>
    </row>
    <row r="70" spans="3:7" x14ac:dyDescent="0.3">
      <c r="C70" s="34" t="s">
        <v>57</v>
      </c>
      <c r="D70" s="34">
        <v>25160004</v>
      </c>
      <c r="E70" s="32">
        <v>45</v>
      </c>
      <c r="F70" s="33">
        <v>63</v>
      </c>
      <c r="G70" s="9">
        <f t="shared" si="4"/>
        <v>71.590909090909093</v>
      </c>
    </row>
    <row r="71" spans="3:7" x14ac:dyDescent="0.3">
      <c r="C71" s="34" t="s">
        <v>68</v>
      </c>
      <c r="D71" s="34">
        <v>25160018</v>
      </c>
      <c r="E71" s="32">
        <v>45</v>
      </c>
      <c r="F71" s="33">
        <v>63</v>
      </c>
      <c r="G71" s="9">
        <f t="shared" si="4"/>
        <v>71.590909090909093</v>
      </c>
    </row>
    <row r="72" spans="3:7" x14ac:dyDescent="0.3">
      <c r="C72" s="34" t="s">
        <v>93</v>
      </c>
      <c r="D72" s="34">
        <v>25160047</v>
      </c>
      <c r="E72" s="32">
        <v>45</v>
      </c>
      <c r="F72" s="33">
        <v>63</v>
      </c>
      <c r="G72" s="9">
        <f t="shared" si="4"/>
        <v>71.590909090909093</v>
      </c>
    </row>
    <row r="73" spans="3:7" x14ac:dyDescent="0.3">
      <c r="C73" s="34" t="s">
        <v>127</v>
      </c>
      <c r="D73" s="34">
        <v>25160086</v>
      </c>
      <c r="E73" s="32">
        <v>45</v>
      </c>
      <c r="F73" s="33">
        <v>63</v>
      </c>
      <c r="G73" s="9">
        <f t="shared" si="4"/>
        <v>71.590909090909093</v>
      </c>
    </row>
    <row r="74" spans="3:7" x14ac:dyDescent="0.3">
      <c r="C74" s="34" t="s">
        <v>136</v>
      </c>
      <c r="D74" s="34">
        <v>25160096</v>
      </c>
      <c r="E74" s="32">
        <v>45</v>
      </c>
      <c r="F74" s="33">
        <v>63</v>
      </c>
      <c r="G74" s="9">
        <f t="shared" si="4"/>
        <v>71.590909090909093</v>
      </c>
    </row>
    <row r="75" spans="3:7" x14ac:dyDescent="0.3">
      <c r="C75" s="34" t="s">
        <v>51</v>
      </c>
      <c r="D75" s="34">
        <v>25160002</v>
      </c>
      <c r="E75" s="32">
        <v>42.5</v>
      </c>
      <c r="F75" s="33">
        <v>68</v>
      </c>
      <c r="G75" s="9">
        <f t="shared" si="4"/>
        <v>77.272727272727266</v>
      </c>
    </row>
    <row r="76" spans="3:7" x14ac:dyDescent="0.3">
      <c r="C76" s="34" t="s">
        <v>58</v>
      </c>
      <c r="D76" s="34">
        <v>25160005</v>
      </c>
      <c r="E76" s="32">
        <v>42.5</v>
      </c>
      <c r="F76" s="33">
        <v>68</v>
      </c>
      <c r="G76" s="9">
        <f t="shared" si="4"/>
        <v>77.272727272727266</v>
      </c>
    </row>
    <row r="77" spans="3:7" x14ac:dyDescent="0.3">
      <c r="C77" s="34" t="s">
        <v>49</v>
      </c>
      <c r="D77" s="34">
        <v>25160050</v>
      </c>
      <c r="E77" s="32">
        <v>42.5</v>
      </c>
      <c r="F77" s="33">
        <v>68</v>
      </c>
      <c r="G77" s="9">
        <f t="shared" si="4"/>
        <v>77.272727272727266</v>
      </c>
    </row>
    <row r="78" spans="3:7" x14ac:dyDescent="0.3">
      <c r="C78" s="34" t="s">
        <v>125</v>
      </c>
      <c r="D78" s="34">
        <v>25160083</v>
      </c>
      <c r="E78" s="32">
        <v>42.5</v>
      </c>
      <c r="F78" s="33">
        <v>68</v>
      </c>
      <c r="G78" s="9">
        <f t="shared" si="4"/>
        <v>77.272727272727266</v>
      </c>
    </row>
    <row r="79" spans="3:7" x14ac:dyDescent="0.3">
      <c r="C79" s="34" t="s">
        <v>66</v>
      </c>
      <c r="D79" s="34">
        <v>25160016</v>
      </c>
      <c r="E79" s="32">
        <v>40</v>
      </c>
      <c r="F79" s="33">
        <v>72</v>
      </c>
      <c r="G79" s="9">
        <f t="shared" si="4"/>
        <v>81.818181818181827</v>
      </c>
    </row>
    <row r="80" spans="3:7" x14ac:dyDescent="0.3">
      <c r="C80" s="34" t="s">
        <v>81</v>
      </c>
      <c r="D80" s="34">
        <v>25160034</v>
      </c>
      <c r="E80" s="32">
        <v>40</v>
      </c>
      <c r="F80" s="33">
        <v>72</v>
      </c>
      <c r="G80" s="9">
        <f t="shared" si="4"/>
        <v>81.818181818181827</v>
      </c>
    </row>
    <row r="81" spans="3:7" x14ac:dyDescent="0.3">
      <c r="C81" s="34" t="s">
        <v>84</v>
      </c>
      <c r="D81" s="34">
        <v>25160037</v>
      </c>
      <c r="E81" s="32">
        <v>40</v>
      </c>
      <c r="F81" s="33">
        <v>72</v>
      </c>
      <c r="G81" s="9">
        <f t="shared" si="4"/>
        <v>81.818181818181827</v>
      </c>
    </row>
    <row r="82" spans="3:7" x14ac:dyDescent="0.3">
      <c r="C82" s="34" t="s">
        <v>124</v>
      </c>
      <c r="D82" s="34">
        <v>25160081</v>
      </c>
      <c r="E82" s="32">
        <v>40</v>
      </c>
      <c r="F82" s="33">
        <v>72</v>
      </c>
      <c r="G82" s="9">
        <f t="shared" si="4"/>
        <v>81.818181818181827</v>
      </c>
    </row>
    <row r="83" spans="3:7" x14ac:dyDescent="0.3">
      <c r="C83" s="34" t="s">
        <v>128</v>
      </c>
      <c r="D83" s="34">
        <v>25160087</v>
      </c>
      <c r="E83" s="32">
        <v>40</v>
      </c>
      <c r="F83" s="33">
        <v>72</v>
      </c>
      <c r="G83" s="9">
        <f t="shared" si="4"/>
        <v>81.818181818181827</v>
      </c>
    </row>
    <row r="84" spans="3:7" x14ac:dyDescent="0.3">
      <c r="C84" s="34" t="s">
        <v>146</v>
      </c>
      <c r="D84" s="34">
        <v>25160109</v>
      </c>
      <c r="E84" s="32">
        <v>40</v>
      </c>
      <c r="F84" s="33">
        <v>72</v>
      </c>
      <c r="G84" s="9">
        <f t="shared" si="4"/>
        <v>81.818181818181827</v>
      </c>
    </row>
    <row r="85" spans="3:7" x14ac:dyDescent="0.3">
      <c r="C85" s="34" t="s">
        <v>154</v>
      </c>
      <c r="D85" s="34">
        <v>25160117</v>
      </c>
      <c r="E85" s="32">
        <v>40</v>
      </c>
      <c r="F85" s="33">
        <v>72</v>
      </c>
      <c r="G85" s="9">
        <f t="shared" si="4"/>
        <v>81.818181818181827</v>
      </c>
    </row>
    <row r="86" spans="3:7" x14ac:dyDescent="0.3">
      <c r="C86" s="34" t="s">
        <v>100</v>
      </c>
      <c r="D86" s="34">
        <v>25160055</v>
      </c>
      <c r="E86" s="32">
        <v>37.5</v>
      </c>
      <c r="F86" s="33">
        <v>78</v>
      </c>
      <c r="G86" s="9">
        <f t="shared" si="4"/>
        <v>88.63636363636364</v>
      </c>
    </row>
    <row r="87" spans="3:7" x14ac:dyDescent="0.3">
      <c r="C87" s="34" t="s">
        <v>82</v>
      </c>
      <c r="D87" s="34">
        <v>25160035</v>
      </c>
      <c r="E87" s="32">
        <v>32.5</v>
      </c>
      <c r="F87" s="33">
        <v>79</v>
      </c>
      <c r="G87" s="9">
        <f t="shared" si="4"/>
        <v>89.772727272727266</v>
      </c>
    </row>
    <row r="88" spans="3:7" x14ac:dyDescent="0.3">
      <c r="C88" s="34" t="s">
        <v>134</v>
      </c>
      <c r="D88" s="34">
        <v>25160094</v>
      </c>
      <c r="E88" s="32">
        <v>30</v>
      </c>
      <c r="F88" s="33">
        <v>80</v>
      </c>
      <c r="G88" s="9">
        <f t="shared" si="4"/>
        <v>90.909090909090907</v>
      </c>
    </row>
    <row r="89" spans="3:7" x14ac:dyDescent="0.3">
      <c r="C89" s="34" t="s">
        <v>132</v>
      </c>
      <c r="D89" s="34">
        <v>25160092</v>
      </c>
      <c r="E89" s="32">
        <v>25</v>
      </c>
      <c r="F89" s="33">
        <v>81</v>
      </c>
      <c r="G89" s="9">
        <f t="shared" si="4"/>
        <v>92.045454545454547</v>
      </c>
    </row>
    <row r="90" spans="3:7" x14ac:dyDescent="0.3">
      <c r="C90" s="34" t="s">
        <v>73</v>
      </c>
      <c r="D90" s="34">
        <v>25160023</v>
      </c>
      <c r="E90" s="32">
        <v>22.5</v>
      </c>
      <c r="F90" s="33">
        <v>82</v>
      </c>
      <c r="G90" s="9">
        <f t="shared" si="4"/>
        <v>93.181818181818173</v>
      </c>
    </row>
    <row r="91" spans="3:7" x14ac:dyDescent="0.3">
      <c r="C91" s="34" t="s">
        <v>152</v>
      </c>
      <c r="D91" s="34">
        <v>25160115</v>
      </c>
      <c r="E91" s="32">
        <v>22.5</v>
      </c>
      <c r="F91" s="33">
        <v>82</v>
      </c>
      <c r="G91" s="9">
        <f t="shared" si="4"/>
        <v>93.181818181818173</v>
      </c>
    </row>
    <row r="92" spans="3:7" x14ac:dyDescent="0.3">
      <c r="C92" s="34" t="s">
        <v>116</v>
      </c>
      <c r="D92" s="34">
        <v>25160072</v>
      </c>
      <c r="E92" s="32">
        <v>20</v>
      </c>
      <c r="F92" s="33">
        <v>83</v>
      </c>
      <c r="G92" s="9">
        <f t="shared" si="4"/>
        <v>94.318181818181827</v>
      </c>
    </row>
    <row r="93" spans="3:7" x14ac:dyDescent="0.3">
      <c r="C93" s="34" t="s">
        <v>43</v>
      </c>
      <c r="D93" s="34">
        <v>25160001</v>
      </c>
      <c r="E93" s="32">
        <v>0</v>
      </c>
      <c r="F93" s="33">
        <v>118</v>
      </c>
      <c r="G93" s="9">
        <f t="shared" ref="G93:G122" si="5">F93/118*100</f>
        <v>100</v>
      </c>
    </row>
    <row r="94" spans="3:7" x14ac:dyDescent="0.3">
      <c r="C94" s="34" t="s">
        <v>56</v>
      </c>
      <c r="D94" s="34">
        <v>25160003</v>
      </c>
      <c r="E94" s="32">
        <v>0</v>
      </c>
      <c r="F94" s="33">
        <v>118</v>
      </c>
      <c r="G94" s="9">
        <f t="shared" si="5"/>
        <v>100</v>
      </c>
    </row>
    <row r="95" spans="3:7" x14ac:dyDescent="0.3">
      <c r="C95" s="34" t="s">
        <v>39</v>
      </c>
      <c r="D95" s="34">
        <v>25160006</v>
      </c>
      <c r="E95" s="32">
        <v>0</v>
      </c>
      <c r="F95" s="33">
        <v>118</v>
      </c>
      <c r="G95" s="9">
        <f t="shared" si="5"/>
        <v>100</v>
      </c>
    </row>
    <row r="96" spans="3:7" x14ac:dyDescent="0.3">
      <c r="C96" s="34" t="s">
        <v>61</v>
      </c>
      <c r="D96" s="34">
        <v>25160009</v>
      </c>
      <c r="E96" s="32">
        <v>0</v>
      </c>
      <c r="F96" s="33">
        <v>118</v>
      </c>
      <c r="G96" s="9">
        <f t="shared" si="5"/>
        <v>100</v>
      </c>
    </row>
    <row r="97" spans="3:7" x14ac:dyDescent="0.3">
      <c r="C97" s="34" t="s">
        <v>67</v>
      </c>
      <c r="D97" s="34">
        <v>25160017</v>
      </c>
      <c r="E97" s="32">
        <v>0</v>
      </c>
      <c r="F97" s="33">
        <v>118</v>
      </c>
      <c r="G97" s="9">
        <f t="shared" si="5"/>
        <v>100</v>
      </c>
    </row>
    <row r="98" spans="3:7" x14ac:dyDescent="0.3">
      <c r="C98" s="34" t="s">
        <v>75</v>
      </c>
      <c r="D98" s="34">
        <v>25160025</v>
      </c>
      <c r="E98" s="32">
        <v>0</v>
      </c>
      <c r="F98" s="33">
        <v>118</v>
      </c>
      <c r="G98" s="9">
        <f t="shared" si="5"/>
        <v>100</v>
      </c>
    </row>
    <row r="99" spans="3:7" x14ac:dyDescent="0.3">
      <c r="C99" s="34" t="s">
        <v>76</v>
      </c>
      <c r="D99" s="34">
        <v>25160026</v>
      </c>
      <c r="E99" s="32">
        <v>0</v>
      </c>
      <c r="F99" s="33">
        <v>118</v>
      </c>
      <c r="G99" s="9">
        <f t="shared" si="5"/>
        <v>100</v>
      </c>
    </row>
    <row r="100" spans="3:7" x14ac:dyDescent="0.3">
      <c r="C100" s="34" t="s">
        <v>79</v>
      </c>
      <c r="D100" s="34">
        <v>25160030</v>
      </c>
      <c r="E100" s="32">
        <v>0</v>
      </c>
      <c r="F100" s="33">
        <v>118</v>
      </c>
      <c r="G100" s="9">
        <f t="shared" si="5"/>
        <v>100</v>
      </c>
    </row>
    <row r="101" spans="3:7" x14ac:dyDescent="0.3">
      <c r="C101" s="34" t="s">
        <v>80</v>
      </c>
      <c r="D101" s="34">
        <v>25160031</v>
      </c>
      <c r="E101" s="32">
        <v>0</v>
      </c>
      <c r="F101" s="33">
        <v>118</v>
      </c>
      <c r="G101" s="9">
        <f t="shared" si="5"/>
        <v>100</v>
      </c>
    </row>
    <row r="102" spans="3:7" x14ac:dyDescent="0.3">
      <c r="C102" s="34" t="s">
        <v>35</v>
      </c>
      <c r="D102" s="34">
        <v>25160032</v>
      </c>
      <c r="E102" s="32">
        <v>0</v>
      </c>
      <c r="F102" s="33">
        <v>118</v>
      </c>
      <c r="G102" s="9">
        <f t="shared" si="5"/>
        <v>100</v>
      </c>
    </row>
    <row r="103" spans="3:7" x14ac:dyDescent="0.3">
      <c r="C103" s="34" t="s">
        <v>34</v>
      </c>
      <c r="D103" s="34">
        <v>25160033</v>
      </c>
      <c r="E103" s="32">
        <v>0</v>
      </c>
      <c r="F103" s="33">
        <v>118</v>
      </c>
      <c r="G103" s="9">
        <f t="shared" si="5"/>
        <v>100</v>
      </c>
    </row>
    <row r="104" spans="3:7" x14ac:dyDescent="0.3">
      <c r="C104" s="34" t="s">
        <v>86</v>
      </c>
      <c r="D104" s="34">
        <v>25160039</v>
      </c>
      <c r="E104" s="32">
        <v>0</v>
      </c>
      <c r="F104" s="33">
        <v>118</v>
      </c>
      <c r="G104" s="9">
        <f t="shared" si="5"/>
        <v>100</v>
      </c>
    </row>
    <row r="105" spans="3:7" x14ac:dyDescent="0.3">
      <c r="C105" s="34" t="s">
        <v>88</v>
      </c>
      <c r="D105" s="34">
        <v>25160041</v>
      </c>
      <c r="E105" s="32">
        <v>0</v>
      </c>
      <c r="F105" s="33">
        <v>118</v>
      </c>
      <c r="G105" s="9">
        <f t="shared" si="5"/>
        <v>100</v>
      </c>
    </row>
    <row r="106" spans="3:7" x14ac:dyDescent="0.3">
      <c r="C106" s="34" t="s">
        <v>90</v>
      </c>
      <c r="D106" s="34">
        <v>25160044</v>
      </c>
      <c r="E106" s="32">
        <v>0</v>
      </c>
      <c r="F106" s="33">
        <v>118</v>
      </c>
      <c r="G106" s="9">
        <f t="shared" si="5"/>
        <v>100</v>
      </c>
    </row>
    <row r="107" spans="3:7" x14ac:dyDescent="0.3">
      <c r="C107" s="34" t="s">
        <v>91</v>
      </c>
      <c r="D107" s="34">
        <v>25160045</v>
      </c>
      <c r="E107" s="32">
        <v>0</v>
      </c>
      <c r="F107" s="33">
        <v>118</v>
      </c>
      <c r="G107" s="9">
        <f t="shared" si="5"/>
        <v>100</v>
      </c>
    </row>
    <row r="108" spans="3:7" x14ac:dyDescent="0.3">
      <c r="C108" s="34" t="s">
        <v>103</v>
      </c>
      <c r="D108" s="34">
        <v>25160059</v>
      </c>
      <c r="E108" s="32">
        <v>0</v>
      </c>
      <c r="F108" s="33">
        <v>118</v>
      </c>
      <c r="G108" s="9">
        <f t="shared" si="5"/>
        <v>100</v>
      </c>
    </row>
    <row r="109" spans="3:7" x14ac:dyDescent="0.3">
      <c r="C109" s="34" t="s">
        <v>104</v>
      </c>
      <c r="D109" s="34">
        <v>25160060</v>
      </c>
      <c r="E109" s="32">
        <v>0</v>
      </c>
      <c r="F109" s="33">
        <v>118</v>
      </c>
      <c r="G109" s="9">
        <f t="shared" si="5"/>
        <v>100</v>
      </c>
    </row>
    <row r="110" spans="3:7" x14ac:dyDescent="0.3">
      <c r="C110" s="34" t="s">
        <v>106</v>
      </c>
      <c r="D110" s="34">
        <v>25160062</v>
      </c>
      <c r="E110" s="32">
        <v>0</v>
      </c>
      <c r="F110" s="33">
        <v>118</v>
      </c>
      <c r="G110" s="9">
        <f t="shared" si="5"/>
        <v>100</v>
      </c>
    </row>
    <row r="111" spans="3:7" x14ac:dyDescent="0.3">
      <c r="C111" s="34" t="s">
        <v>110</v>
      </c>
      <c r="D111" s="34">
        <v>25160066</v>
      </c>
      <c r="E111" s="32">
        <v>0</v>
      </c>
      <c r="F111" s="33">
        <v>118</v>
      </c>
      <c r="G111" s="9">
        <f t="shared" si="5"/>
        <v>100</v>
      </c>
    </row>
    <row r="112" spans="3:7" x14ac:dyDescent="0.3">
      <c r="C112" s="34" t="s">
        <v>52</v>
      </c>
      <c r="D112" s="34">
        <v>25160073</v>
      </c>
      <c r="E112" s="32">
        <v>0</v>
      </c>
      <c r="F112" s="33">
        <v>118</v>
      </c>
      <c r="G112" s="9">
        <f t="shared" si="5"/>
        <v>100</v>
      </c>
    </row>
    <row r="113" spans="3:7" x14ac:dyDescent="0.3">
      <c r="C113" s="34" t="s">
        <v>118</v>
      </c>
      <c r="D113" s="34">
        <v>25160075</v>
      </c>
      <c r="E113" s="32">
        <v>0</v>
      </c>
      <c r="F113" s="33">
        <v>118</v>
      </c>
      <c r="G113" s="9">
        <f t="shared" si="5"/>
        <v>100</v>
      </c>
    </row>
    <row r="114" spans="3:7" x14ac:dyDescent="0.3">
      <c r="C114" s="34" t="s">
        <v>119</v>
      </c>
      <c r="D114" s="34">
        <v>25160076</v>
      </c>
      <c r="E114" s="32">
        <v>0</v>
      </c>
      <c r="F114" s="33">
        <v>118</v>
      </c>
      <c r="G114" s="9">
        <f t="shared" si="5"/>
        <v>100</v>
      </c>
    </row>
    <row r="115" spans="3:7" x14ac:dyDescent="0.3">
      <c r="C115" s="34" t="s">
        <v>121</v>
      </c>
      <c r="D115" s="34">
        <v>25160078</v>
      </c>
      <c r="E115" s="32">
        <v>0</v>
      </c>
      <c r="F115" s="33">
        <v>118</v>
      </c>
      <c r="G115" s="9">
        <f t="shared" si="5"/>
        <v>100</v>
      </c>
    </row>
    <row r="116" spans="3:7" x14ac:dyDescent="0.3">
      <c r="C116" s="34" t="s">
        <v>46</v>
      </c>
      <c r="D116" s="34">
        <v>25160084</v>
      </c>
      <c r="E116" s="32">
        <v>0</v>
      </c>
      <c r="F116" s="33">
        <v>118</v>
      </c>
      <c r="G116" s="9">
        <f t="shared" si="5"/>
        <v>100</v>
      </c>
    </row>
    <row r="117" spans="3:7" x14ac:dyDescent="0.3">
      <c r="C117" s="34" t="s">
        <v>135</v>
      </c>
      <c r="D117" s="34">
        <v>25160095</v>
      </c>
      <c r="E117" s="32">
        <v>0</v>
      </c>
      <c r="F117" s="33">
        <v>118</v>
      </c>
      <c r="G117" s="9">
        <f t="shared" si="5"/>
        <v>100</v>
      </c>
    </row>
    <row r="118" spans="3:7" x14ac:dyDescent="0.3">
      <c r="C118" s="34" t="s">
        <v>53</v>
      </c>
      <c r="D118" s="34">
        <v>25160102</v>
      </c>
      <c r="E118" s="32">
        <v>0</v>
      </c>
      <c r="F118" s="33">
        <v>118</v>
      </c>
      <c r="G118" s="9">
        <f t="shared" si="5"/>
        <v>100</v>
      </c>
    </row>
    <row r="119" spans="3:7" x14ac:dyDescent="0.3">
      <c r="C119" s="34" t="s">
        <v>141</v>
      </c>
      <c r="D119" s="34">
        <v>25160103</v>
      </c>
      <c r="E119" s="32">
        <v>0</v>
      </c>
      <c r="F119" s="33">
        <v>118</v>
      </c>
      <c r="G119" s="9">
        <f t="shared" si="5"/>
        <v>100</v>
      </c>
    </row>
    <row r="120" spans="3:7" x14ac:dyDescent="0.3">
      <c r="C120" s="34" t="s">
        <v>142</v>
      </c>
      <c r="D120" s="34">
        <v>25160104</v>
      </c>
      <c r="E120" s="32">
        <v>0</v>
      </c>
      <c r="F120" s="33">
        <v>118</v>
      </c>
      <c r="G120" s="9">
        <f t="shared" si="5"/>
        <v>100</v>
      </c>
    </row>
    <row r="121" spans="3:7" x14ac:dyDescent="0.3">
      <c r="C121" s="34" t="s">
        <v>48</v>
      </c>
      <c r="D121" s="34">
        <v>25160105</v>
      </c>
      <c r="E121" s="32">
        <v>0</v>
      </c>
      <c r="F121" s="33">
        <v>118</v>
      </c>
      <c r="G121" s="9">
        <f t="shared" si="5"/>
        <v>100</v>
      </c>
    </row>
    <row r="122" spans="3:7" x14ac:dyDescent="0.3">
      <c r="C122" s="34" t="s">
        <v>150</v>
      </c>
      <c r="D122" s="34">
        <v>25160113</v>
      </c>
      <c r="E122" s="32">
        <v>0</v>
      </c>
      <c r="F122" s="33">
        <v>118</v>
      </c>
      <c r="G122" s="9">
        <f t="shared" si="5"/>
        <v>100</v>
      </c>
    </row>
  </sheetData>
  <sortState xmlns:xlrd2="http://schemas.microsoft.com/office/spreadsheetml/2017/richdata2" ref="C5:G122">
    <sortCondition descending="1" ref="E5:E122"/>
  </sortState>
  <mergeCells count="1">
    <mergeCell ref="C1:T2"/>
  </mergeCells>
  <phoneticPr fontId="3" type="noConversion"/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C1:S122"/>
  <sheetViews>
    <sheetView showGridLines="0" topLeftCell="A4" zoomScale="85" zoomScaleNormal="85" workbookViewId="0">
      <selection activeCell="E14" sqref="E14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6" t="s">
        <v>54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3:19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4" spans="3:19" ht="17.25" thickBot="1" x14ac:dyDescent="0.35">
      <c r="C4" s="3" t="s">
        <v>32</v>
      </c>
      <c r="D4" s="3" t="s">
        <v>11</v>
      </c>
      <c r="E4" s="3" t="s">
        <v>10</v>
      </c>
      <c r="F4" s="22" t="s">
        <v>12</v>
      </c>
      <c r="G4" s="3" t="s">
        <v>8</v>
      </c>
      <c r="P4" s="12" t="s">
        <v>7</v>
      </c>
      <c r="Q4" s="11" t="s">
        <v>6</v>
      </c>
      <c r="R4" s="10" t="s">
        <v>5</v>
      </c>
    </row>
    <row r="5" spans="3:19" ht="17.45" customHeight="1" x14ac:dyDescent="0.3">
      <c r="C5" s="34" t="s">
        <v>87</v>
      </c>
      <c r="D5" s="34">
        <v>25160040</v>
      </c>
      <c r="E5" s="32">
        <v>95</v>
      </c>
      <c r="F5" s="33">
        <v>1</v>
      </c>
      <c r="G5" s="9">
        <f>F5/88*100</f>
        <v>1.1363636363636365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19" ht="17.45" customHeight="1" x14ac:dyDescent="0.3">
      <c r="C6" s="34" t="s">
        <v>102</v>
      </c>
      <c r="D6" s="34">
        <v>25160058</v>
      </c>
      <c r="E6" s="32">
        <v>95</v>
      </c>
      <c r="F6" s="33">
        <v>1</v>
      </c>
      <c r="G6" s="9">
        <f t="shared" ref="G6:G69" si="1">F6/88*100</f>
        <v>1.1363636363636365</v>
      </c>
      <c r="P6" s="8">
        <v>97.5</v>
      </c>
      <c r="Q6" s="6">
        <f t="shared" si="0"/>
        <v>0</v>
      </c>
      <c r="R6" s="5">
        <f>R5+Q6</f>
        <v>0</v>
      </c>
    </row>
    <row r="7" spans="3:19" ht="17.45" customHeight="1" x14ac:dyDescent="0.3">
      <c r="C7" s="34" t="s">
        <v>122</v>
      </c>
      <c r="D7" s="34">
        <v>25160079</v>
      </c>
      <c r="E7" s="32">
        <v>95</v>
      </c>
      <c r="F7" s="33">
        <v>1</v>
      </c>
      <c r="G7" s="9">
        <f t="shared" si="1"/>
        <v>1.1363636363636365</v>
      </c>
      <c r="P7" s="8">
        <v>95</v>
      </c>
      <c r="Q7" s="6">
        <f t="shared" si="0"/>
        <v>3</v>
      </c>
      <c r="R7" s="5">
        <f>R6+Q7</f>
        <v>3</v>
      </c>
    </row>
    <row r="8" spans="3:19" ht="17.45" customHeight="1" x14ac:dyDescent="0.3">
      <c r="C8" s="34" t="s">
        <v>36</v>
      </c>
      <c r="D8" s="34">
        <v>25160101</v>
      </c>
      <c r="E8" s="32">
        <v>92.5</v>
      </c>
      <c r="F8" s="33">
        <v>4</v>
      </c>
      <c r="G8" s="9">
        <f t="shared" si="1"/>
        <v>4.5454545454545459</v>
      </c>
      <c r="P8" s="7">
        <v>92.5</v>
      </c>
      <c r="Q8" s="6">
        <f t="shared" si="0"/>
        <v>1</v>
      </c>
      <c r="R8" s="5">
        <f t="shared" ref="R8:R45" si="2">R7+Q8</f>
        <v>4</v>
      </c>
    </row>
    <row r="9" spans="3:19" ht="17.45" customHeight="1" x14ac:dyDescent="0.3">
      <c r="C9" s="34" t="s">
        <v>94</v>
      </c>
      <c r="D9" s="34">
        <v>25160048</v>
      </c>
      <c r="E9" s="32">
        <v>90</v>
      </c>
      <c r="F9" s="33">
        <v>5</v>
      </c>
      <c r="G9" s="9">
        <f t="shared" si="1"/>
        <v>5.6818181818181817</v>
      </c>
      <c r="P9" s="8">
        <v>90</v>
      </c>
      <c r="Q9" s="6">
        <f t="shared" si="0"/>
        <v>3</v>
      </c>
      <c r="R9" s="5">
        <f t="shared" si="2"/>
        <v>7</v>
      </c>
    </row>
    <row r="10" spans="3:19" ht="17.45" customHeight="1" x14ac:dyDescent="0.3">
      <c r="C10" s="34" t="s">
        <v>111</v>
      </c>
      <c r="D10" s="34">
        <v>25160067</v>
      </c>
      <c r="E10" s="32">
        <v>90</v>
      </c>
      <c r="F10" s="33">
        <v>5</v>
      </c>
      <c r="G10" s="9">
        <f t="shared" si="1"/>
        <v>5.6818181818181817</v>
      </c>
      <c r="P10" s="8">
        <v>87.5</v>
      </c>
      <c r="Q10" s="6">
        <f t="shared" si="0"/>
        <v>2</v>
      </c>
      <c r="R10" s="5">
        <f t="shared" si="2"/>
        <v>9</v>
      </c>
    </row>
    <row r="11" spans="3:19" ht="17.45" customHeight="1" x14ac:dyDescent="0.3">
      <c r="C11" s="34" t="s">
        <v>149</v>
      </c>
      <c r="D11" s="34">
        <v>25160112</v>
      </c>
      <c r="E11" s="32">
        <v>90</v>
      </c>
      <c r="F11" s="33">
        <v>5</v>
      </c>
      <c r="G11" s="9">
        <f t="shared" si="1"/>
        <v>5.6818181818181817</v>
      </c>
      <c r="P11" s="7">
        <v>85</v>
      </c>
      <c r="Q11" s="6">
        <f t="shared" si="0"/>
        <v>1</v>
      </c>
      <c r="R11" s="5">
        <f t="shared" si="2"/>
        <v>10</v>
      </c>
    </row>
    <row r="12" spans="3:19" ht="17.45" customHeight="1" x14ac:dyDescent="0.3">
      <c r="C12" s="34" t="s">
        <v>41</v>
      </c>
      <c r="D12" s="34">
        <v>25160056</v>
      </c>
      <c r="E12" s="32">
        <v>87.5</v>
      </c>
      <c r="F12" s="33">
        <v>8</v>
      </c>
      <c r="G12" s="9">
        <f t="shared" si="1"/>
        <v>9.0909090909090917</v>
      </c>
      <c r="P12" s="8">
        <v>82.5</v>
      </c>
      <c r="Q12" s="6">
        <f t="shared" si="0"/>
        <v>2</v>
      </c>
      <c r="R12" s="5">
        <f t="shared" si="2"/>
        <v>12</v>
      </c>
    </row>
    <row r="13" spans="3:19" ht="17.45" customHeight="1" x14ac:dyDescent="0.3">
      <c r="C13" s="34" t="s">
        <v>104</v>
      </c>
      <c r="D13" s="34">
        <v>25160060</v>
      </c>
      <c r="E13" s="32">
        <v>87.5</v>
      </c>
      <c r="F13" s="33">
        <v>8</v>
      </c>
      <c r="G13" s="9">
        <f t="shared" si="1"/>
        <v>9.0909090909090917</v>
      </c>
      <c r="P13" s="8">
        <v>80</v>
      </c>
      <c r="Q13" s="6">
        <f t="shared" si="0"/>
        <v>4</v>
      </c>
      <c r="R13" s="5">
        <f t="shared" si="2"/>
        <v>16</v>
      </c>
    </row>
    <row r="14" spans="3:19" ht="17.45" customHeight="1" x14ac:dyDescent="0.3">
      <c r="C14" s="34" t="s">
        <v>63</v>
      </c>
      <c r="D14" s="34">
        <v>25160013</v>
      </c>
      <c r="E14" s="32">
        <v>85</v>
      </c>
      <c r="F14" s="33">
        <v>10</v>
      </c>
      <c r="G14" s="9">
        <f t="shared" si="1"/>
        <v>11.363636363636363</v>
      </c>
      <c r="P14" s="7">
        <v>77.5</v>
      </c>
      <c r="Q14" s="6">
        <f t="shared" si="0"/>
        <v>4</v>
      </c>
      <c r="R14" s="5">
        <f t="shared" si="2"/>
        <v>20</v>
      </c>
    </row>
    <row r="15" spans="3:19" ht="17.45" customHeight="1" x14ac:dyDescent="0.3">
      <c r="C15" s="34" t="s">
        <v>108</v>
      </c>
      <c r="D15" s="34">
        <v>25160064</v>
      </c>
      <c r="E15" s="32">
        <v>82.5</v>
      </c>
      <c r="F15" s="33">
        <v>11</v>
      </c>
      <c r="G15" s="9">
        <f t="shared" si="1"/>
        <v>12.5</v>
      </c>
      <c r="P15" s="8">
        <v>75</v>
      </c>
      <c r="Q15" s="6">
        <f t="shared" si="0"/>
        <v>4</v>
      </c>
      <c r="R15" s="5">
        <f t="shared" si="2"/>
        <v>24</v>
      </c>
    </row>
    <row r="16" spans="3:19" ht="17.45" customHeight="1" x14ac:dyDescent="0.3">
      <c r="C16" s="34" t="s">
        <v>147</v>
      </c>
      <c r="D16" s="34">
        <v>25160110</v>
      </c>
      <c r="E16" s="32">
        <v>82.5</v>
      </c>
      <c r="F16" s="33">
        <v>11</v>
      </c>
      <c r="G16" s="9">
        <f t="shared" si="1"/>
        <v>12.5</v>
      </c>
      <c r="P16" s="8">
        <v>72.5</v>
      </c>
      <c r="Q16" s="6">
        <f t="shared" si="0"/>
        <v>7</v>
      </c>
      <c r="R16" s="5">
        <f t="shared" si="2"/>
        <v>31</v>
      </c>
    </row>
    <row r="17" spans="3:18" ht="17.45" customHeight="1" x14ac:dyDescent="0.3">
      <c r="C17" s="34" t="s">
        <v>44</v>
      </c>
      <c r="D17" s="34">
        <v>25160012</v>
      </c>
      <c r="E17" s="32">
        <v>80</v>
      </c>
      <c r="F17" s="33">
        <v>13</v>
      </c>
      <c r="G17" s="9">
        <f t="shared" si="1"/>
        <v>14.772727272727273</v>
      </c>
      <c r="P17" s="7">
        <v>70</v>
      </c>
      <c r="Q17" s="6">
        <f t="shared" si="0"/>
        <v>1</v>
      </c>
      <c r="R17" s="5">
        <f t="shared" si="2"/>
        <v>32</v>
      </c>
    </row>
    <row r="18" spans="3:18" ht="17.45" customHeight="1" x14ac:dyDescent="0.3">
      <c r="C18" s="34" t="s">
        <v>74</v>
      </c>
      <c r="D18" s="34">
        <v>25160024</v>
      </c>
      <c r="E18" s="32">
        <v>80</v>
      </c>
      <c r="F18" s="33">
        <v>13</v>
      </c>
      <c r="G18" s="9">
        <f t="shared" si="1"/>
        <v>14.772727272727273</v>
      </c>
      <c r="P18" s="8">
        <v>67.5</v>
      </c>
      <c r="Q18" s="6">
        <f t="shared" si="0"/>
        <v>3</v>
      </c>
      <c r="R18" s="5">
        <f t="shared" si="2"/>
        <v>35</v>
      </c>
    </row>
    <row r="19" spans="3:18" ht="17.45" customHeight="1" x14ac:dyDescent="0.3">
      <c r="C19" s="34" t="s">
        <v>144</v>
      </c>
      <c r="D19" s="34">
        <v>25160107</v>
      </c>
      <c r="E19" s="32">
        <v>80</v>
      </c>
      <c r="F19" s="33">
        <v>13</v>
      </c>
      <c r="G19" s="9">
        <f t="shared" si="1"/>
        <v>14.772727272727273</v>
      </c>
      <c r="P19" s="8">
        <v>65</v>
      </c>
      <c r="Q19" s="6">
        <f t="shared" si="0"/>
        <v>1</v>
      </c>
      <c r="R19" s="5">
        <f t="shared" si="2"/>
        <v>36</v>
      </c>
    </row>
    <row r="20" spans="3:18" x14ac:dyDescent="0.3">
      <c r="C20" s="34" t="s">
        <v>155</v>
      </c>
      <c r="D20" s="34">
        <v>25160118</v>
      </c>
      <c r="E20" s="32">
        <v>80</v>
      </c>
      <c r="F20" s="33">
        <v>13</v>
      </c>
      <c r="G20" s="9">
        <f t="shared" si="1"/>
        <v>14.772727272727273</v>
      </c>
      <c r="P20" s="7">
        <v>62.5</v>
      </c>
      <c r="Q20" s="6">
        <f t="shared" si="0"/>
        <v>7</v>
      </c>
      <c r="R20" s="5">
        <f t="shared" si="2"/>
        <v>43</v>
      </c>
    </row>
    <row r="21" spans="3:18" x14ac:dyDescent="0.3">
      <c r="C21" s="34" t="s">
        <v>65</v>
      </c>
      <c r="D21" s="34">
        <v>25160015</v>
      </c>
      <c r="E21" s="32">
        <v>77.5</v>
      </c>
      <c r="F21" s="33">
        <v>16</v>
      </c>
      <c r="G21" s="9">
        <f t="shared" si="1"/>
        <v>18.181818181818183</v>
      </c>
      <c r="P21" s="8">
        <v>60</v>
      </c>
      <c r="Q21" s="6">
        <f t="shared" si="0"/>
        <v>3</v>
      </c>
      <c r="R21" s="5">
        <f t="shared" si="2"/>
        <v>46</v>
      </c>
    </row>
    <row r="22" spans="3:18" x14ac:dyDescent="0.3">
      <c r="C22" s="34" t="s">
        <v>70</v>
      </c>
      <c r="D22" s="34">
        <v>25160020</v>
      </c>
      <c r="E22" s="32">
        <v>77.5</v>
      </c>
      <c r="F22" s="33">
        <v>16</v>
      </c>
      <c r="G22" s="9">
        <f t="shared" si="1"/>
        <v>18.181818181818183</v>
      </c>
      <c r="P22" s="8">
        <v>57.5</v>
      </c>
      <c r="Q22" s="6">
        <f t="shared" si="0"/>
        <v>4</v>
      </c>
      <c r="R22" s="5">
        <f t="shared" si="2"/>
        <v>50</v>
      </c>
    </row>
    <row r="23" spans="3:18" x14ac:dyDescent="0.3">
      <c r="C23" s="34" t="s">
        <v>98</v>
      </c>
      <c r="D23" s="34">
        <v>25160053</v>
      </c>
      <c r="E23" s="32">
        <v>77.5</v>
      </c>
      <c r="F23" s="33">
        <v>16</v>
      </c>
      <c r="G23" s="9">
        <f t="shared" si="1"/>
        <v>18.181818181818183</v>
      </c>
      <c r="P23" s="7">
        <v>55</v>
      </c>
      <c r="Q23" s="6">
        <f t="shared" si="0"/>
        <v>4</v>
      </c>
      <c r="R23" s="5">
        <f t="shared" si="2"/>
        <v>54</v>
      </c>
    </row>
    <row r="24" spans="3:18" x14ac:dyDescent="0.3">
      <c r="C24" s="34" t="s">
        <v>129</v>
      </c>
      <c r="D24" s="34">
        <v>25160088</v>
      </c>
      <c r="E24" s="32">
        <v>77.5</v>
      </c>
      <c r="F24" s="33">
        <v>16</v>
      </c>
      <c r="G24" s="9">
        <f t="shared" si="1"/>
        <v>18.181818181818183</v>
      </c>
      <c r="P24" s="8">
        <v>52.5</v>
      </c>
      <c r="Q24" s="6">
        <f t="shared" si="0"/>
        <v>4</v>
      </c>
      <c r="R24" s="5">
        <f t="shared" si="2"/>
        <v>58</v>
      </c>
    </row>
    <row r="25" spans="3:18" x14ac:dyDescent="0.3">
      <c r="C25" s="34" t="s">
        <v>62</v>
      </c>
      <c r="D25" s="34">
        <v>25160010</v>
      </c>
      <c r="E25" s="32">
        <v>75</v>
      </c>
      <c r="F25" s="33">
        <v>20</v>
      </c>
      <c r="G25" s="9">
        <f t="shared" si="1"/>
        <v>22.727272727272727</v>
      </c>
      <c r="P25" s="8">
        <v>50</v>
      </c>
      <c r="Q25" s="6">
        <f t="shared" si="0"/>
        <v>0</v>
      </c>
      <c r="R25" s="5">
        <f t="shared" si="2"/>
        <v>58</v>
      </c>
    </row>
    <row r="26" spans="3:18" ht="17.45" customHeight="1" x14ac:dyDescent="0.3">
      <c r="C26" s="34" t="s">
        <v>45</v>
      </c>
      <c r="D26" s="34">
        <v>25160027</v>
      </c>
      <c r="E26" s="32">
        <v>75</v>
      </c>
      <c r="F26" s="33">
        <v>20</v>
      </c>
      <c r="G26" s="9">
        <f t="shared" si="1"/>
        <v>22.727272727272727</v>
      </c>
      <c r="P26" s="7">
        <v>47.5</v>
      </c>
      <c r="Q26" s="6">
        <f t="shared" si="0"/>
        <v>3</v>
      </c>
      <c r="R26" s="5">
        <f t="shared" si="2"/>
        <v>61</v>
      </c>
    </row>
    <row r="27" spans="3:18" ht="17.45" customHeight="1" x14ac:dyDescent="0.3">
      <c r="C27" s="34" t="s">
        <v>115</v>
      </c>
      <c r="D27" s="34">
        <v>25160071</v>
      </c>
      <c r="E27" s="32">
        <v>75</v>
      </c>
      <c r="F27" s="33">
        <v>20</v>
      </c>
      <c r="G27" s="9">
        <f t="shared" si="1"/>
        <v>22.727272727272727</v>
      </c>
      <c r="P27" s="8">
        <v>45</v>
      </c>
      <c r="Q27" s="6">
        <f t="shared" si="0"/>
        <v>4</v>
      </c>
      <c r="R27" s="5">
        <f t="shared" si="2"/>
        <v>65</v>
      </c>
    </row>
    <row r="28" spans="3:18" x14ac:dyDescent="0.3">
      <c r="C28" s="34" t="s">
        <v>148</v>
      </c>
      <c r="D28" s="34">
        <v>25160111</v>
      </c>
      <c r="E28" s="32">
        <v>75</v>
      </c>
      <c r="F28" s="33">
        <v>20</v>
      </c>
      <c r="G28" s="9">
        <f t="shared" si="1"/>
        <v>22.727272727272727</v>
      </c>
      <c r="P28" s="8">
        <v>42.5</v>
      </c>
      <c r="Q28" s="6">
        <f t="shared" si="0"/>
        <v>2</v>
      </c>
      <c r="R28" s="5">
        <f t="shared" si="2"/>
        <v>67</v>
      </c>
    </row>
    <row r="29" spans="3:18" x14ac:dyDescent="0.3">
      <c r="C29" s="34" t="s">
        <v>71</v>
      </c>
      <c r="D29" s="34">
        <v>25160021</v>
      </c>
      <c r="E29" s="32">
        <v>72.5</v>
      </c>
      <c r="F29" s="33">
        <v>24</v>
      </c>
      <c r="G29" s="9">
        <f t="shared" si="1"/>
        <v>27.27272727272727</v>
      </c>
      <c r="P29" s="7">
        <v>40</v>
      </c>
      <c r="Q29" s="6">
        <f t="shared" si="0"/>
        <v>4</v>
      </c>
      <c r="R29" s="5">
        <f t="shared" si="2"/>
        <v>71</v>
      </c>
    </row>
    <row r="30" spans="3:18" ht="17.45" customHeight="1" x14ac:dyDescent="0.3">
      <c r="C30" s="34" t="s">
        <v>84</v>
      </c>
      <c r="D30" s="34">
        <v>25160037</v>
      </c>
      <c r="E30" s="32">
        <v>72.5</v>
      </c>
      <c r="F30" s="33">
        <v>24</v>
      </c>
      <c r="G30" s="9">
        <f t="shared" si="1"/>
        <v>27.27272727272727</v>
      </c>
      <c r="P30" s="8">
        <v>37.5</v>
      </c>
      <c r="Q30" s="6">
        <f t="shared" si="0"/>
        <v>2</v>
      </c>
      <c r="R30" s="5">
        <f t="shared" si="2"/>
        <v>73</v>
      </c>
    </row>
    <row r="31" spans="3:18" ht="17.45" customHeight="1" x14ac:dyDescent="0.3">
      <c r="C31" s="34" t="s">
        <v>42</v>
      </c>
      <c r="D31" s="34">
        <v>25160042</v>
      </c>
      <c r="E31" s="32">
        <v>72.5</v>
      </c>
      <c r="F31" s="33">
        <v>24</v>
      </c>
      <c r="G31" s="9">
        <f t="shared" si="1"/>
        <v>27.27272727272727</v>
      </c>
      <c r="P31" s="8">
        <v>35</v>
      </c>
      <c r="Q31" s="6">
        <f t="shared" si="0"/>
        <v>2</v>
      </c>
      <c r="R31" s="5">
        <f t="shared" si="2"/>
        <v>75</v>
      </c>
    </row>
    <row r="32" spans="3:18" ht="17.45" customHeight="1" x14ac:dyDescent="0.3">
      <c r="C32" s="34" t="s">
        <v>96</v>
      </c>
      <c r="D32" s="34">
        <v>25160051</v>
      </c>
      <c r="E32" s="32">
        <v>72.5</v>
      </c>
      <c r="F32" s="33">
        <v>24</v>
      </c>
      <c r="G32" s="9">
        <f t="shared" si="1"/>
        <v>27.27272727272727</v>
      </c>
      <c r="P32" s="7">
        <v>32.5</v>
      </c>
      <c r="Q32" s="6">
        <f t="shared" si="0"/>
        <v>4</v>
      </c>
      <c r="R32" s="5">
        <f t="shared" si="2"/>
        <v>79</v>
      </c>
    </row>
    <row r="33" spans="3:18" ht="17.45" customHeight="1" x14ac:dyDescent="0.3">
      <c r="C33" s="34" t="s">
        <v>117</v>
      </c>
      <c r="D33" s="34">
        <v>25160074</v>
      </c>
      <c r="E33" s="32">
        <v>72.5</v>
      </c>
      <c r="F33" s="33">
        <v>24</v>
      </c>
      <c r="G33" s="9">
        <f t="shared" si="1"/>
        <v>27.27272727272727</v>
      </c>
      <c r="P33" s="8">
        <v>30</v>
      </c>
      <c r="Q33" s="6">
        <f t="shared" si="0"/>
        <v>3</v>
      </c>
      <c r="R33" s="5">
        <f t="shared" si="2"/>
        <v>82</v>
      </c>
    </row>
    <row r="34" spans="3:18" ht="17.45" customHeight="1" x14ac:dyDescent="0.3">
      <c r="C34" s="34" t="s">
        <v>125</v>
      </c>
      <c r="D34" s="34">
        <v>25160083</v>
      </c>
      <c r="E34" s="32">
        <v>72.5</v>
      </c>
      <c r="F34" s="33">
        <v>24</v>
      </c>
      <c r="G34" s="9">
        <f t="shared" si="1"/>
        <v>27.27272727272727</v>
      </c>
      <c r="P34" s="8">
        <v>27.5</v>
      </c>
      <c r="Q34" s="6">
        <f t="shared" si="0"/>
        <v>2</v>
      </c>
      <c r="R34" s="5">
        <f t="shared" si="2"/>
        <v>84</v>
      </c>
    </row>
    <row r="35" spans="3:18" x14ac:dyDescent="0.3">
      <c r="C35" s="34" t="s">
        <v>40</v>
      </c>
      <c r="D35" s="34">
        <v>25160091</v>
      </c>
      <c r="E35" s="32">
        <v>72.5</v>
      </c>
      <c r="F35" s="33">
        <v>24</v>
      </c>
      <c r="G35" s="9">
        <f t="shared" si="1"/>
        <v>27.27272727272727</v>
      </c>
      <c r="P35" s="7">
        <v>25</v>
      </c>
      <c r="Q35" s="6">
        <f t="shared" si="0"/>
        <v>2</v>
      </c>
      <c r="R35" s="5">
        <f t="shared" si="2"/>
        <v>86</v>
      </c>
    </row>
    <row r="36" spans="3:18" x14ac:dyDescent="0.3">
      <c r="C36" s="34" t="s">
        <v>151</v>
      </c>
      <c r="D36" s="34">
        <v>25160114</v>
      </c>
      <c r="E36" s="32">
        <v>70</v>
      </c>
      <c r="F36" s="33">
        <v>70</v>
      </c>
      <c r="G36" s="9">
        <f t="shared" si="1"/>
        <v>79.545454545454547</v>
      </c>
      <c r="P36" s="8">
        <v>22.5</v>
      </c>
      <c r="Q36" s="6">
        <f t="shared" si="0"/>
        <v>0</v>
      </c>
      <c r="R36" s="5">
        <f t="shared" si="2"/>
        <v>86</v>
      </c>
    </row>
    <row r="37" spans="3:18" x14ac:dyDescent="0.3">
      <c r="C37" s="34" t="s">
        <v>72</v>
      </c>
      <c r="D37" s="34">
        <v>25160022</v>
      </c>
      <c r="E37" s="32">
        <v>67.5</v>
      </c>
      <c r="F37" s="33">
        <v>31</v>
      </c>
      <c r="G37" s="9">
        <f t="shared" si="1"/>
        <v>35.227272727272727</v>
      </c>
      <c r="P37" s="8">
        <v>20</v>
      </c>
      <c r="Q37" s="6">
        <f t="shared" si="0"/>
        <v>1</v>
      </c>
      <c r="R37" s="5">
        <f t="shared" si="2"/>
        <v>87</v>
      </c>
    </row>
    <row r="38" spans="3:18" x14ac:dyDescent="0.3">
      <c r="C38" s="34" t="s">
        <v>130</v>
      </c>
      <c r="D38" s="34">
        <v>25160089</v>
      </c>
      <c r="E38" s="32">
        <v>67.5</v>
      </c>
      <c r="F38" s="33">
        <v>31</v>
      </c>
      <c r="G38" s="9">
        <f t="shared" si="1"/>
        <v>35.227272727272727</v>
      </c>
      <c r="P38" s="7">
        <v>17.5</v>
      </c>
      <c r="Q38" s="6">
        <f t="shared" si="0"/>
        <v>0</v>
      </c>
      <c r="R38" s="5">
        <f t="shared" si="2"/>
        <v>87</v>
      </c>
    </row>
    <row r="39" spans="3:18" ht="17.45" customHeight="1" x14ac:dyDescent="0.3">
      <c r="C39" s="34" t="s">
        <v>131</v>
      </c>
      <c r="D39" s="34">
        <v>25160090</v>
      </c>
      <c r="E39" s="32">
        <v>67.5</v>
      </c>
      <c r="F39" s="33">
        <v>31</v>
      </c>
      <c r="G39" s="9">
        <f t="shared" si="1"/>
        <v>35.227272727272727</v>
      </c>
      <c r="P39" s="8">
        <v>15</v>
      </c>
      <c r="Q39" s="6">
        <f t="shared" si="0"/>
        <v>0</v>
      </c>
      <c r="R39" s="5">
        <f t="shared" si="2"/>
        <v>87</v>
      </c>
    </row>
    <row r="40" spans="3:18" ht="17.45" customHeight="1" x14ac:dyDescent="0.3">
      <c r="C40" s="34" t="s">
        <v>83</v>
      </c>
      <c r="D40" s="34">
        <v>25160036</v>
      </c>
      <c r="E40" s="32">
        <v>65</v>
      </c>
      <c r="F40" s="33">
        <v>34</v>
      </c>
      <c r="G40" s="9">
        <f t="shared" si="1"/>
        <v>38.636363636363633</v>
      </c>
      <c r="P40" s="8">
        <v>12.5</v>
      </c>
      <c r="Q40" s="6">
        <f t="shared" si="0"/>
        <v>0</v>
      </c>
      <c r="R40" s="5">
        <f t="shared" si="2"/>
        <v>87</v>
      </c>
    </row>
    <row r="41" spans="3:18" ht="17.45" customHeight="1" x14ac:dyDescent="0.3">
      <c r="C41" s="34" t="s">
        <v>60</v>
      </c>
      <c r="D41" s="34">
        <v>25160008</v>
      </c>
      <c r="E41" s="32">
        <v>62.5</v>
      </c>
      <c r="F41" s="33">
        <v>35</v>
      </c>
      <c r="G41" s="9">
        <f t="shared" si="1"/>
        <v>39.772727272727273</v>
      </c>
      <c r="P41" s="7">
        <v>10</v>
      </c>
      <c r="Q41" s="6">
        <f t="shared" si="0"/>
        <v>0</v>
      </c>
      <c r="R41" s="5">
        <f t="shared" si="2"/>
        <v>87</v>
      </c>
    </row>
    <row r="42" spans="3:18" ht="17.45" customHeight="1" x14ac:dyDescent="0.3">
      <c r="C42" s="34" t="s">
        <v>85</v>
      </c>
      <c r="D42" s="34">
        <v>25160038</v>
      </c>
      <c r="E42" s="32">
        <v>62.5</v>
      </c>
      <c r="F42" s="33">
        <v>35</v>
      </c>
      <c r="G42" s="9">
        <f t="shared" si="1"/>
        <v>39.772727272727273</v>
      </c>
      <c r="P42" s="8">
        <v>7.5</v>
      </c>
      <c r="Q42" s="6">
        <f t="shared" si="0"/>
        <v>0</v>
      </c>
      <c r="R42" s="5">
        <f t="shared" si="2"/>
        <v>87</v>
      </c>
    </row>
    <row r="43" spans="3:18" x14ac:dyDescent="0.3">
      <c r="C43" s="34" t="s">
        <v>89</v>
      </c>
      <c r="D43" s="34">
        <v>25160043</v>
      </c>
      <c r="E43" s="32">
        <v>62.5</v>
      </c>
      <c r="F43" s="33">
        <v>35</v>
      </c>
      <c r="G43" s="9">
        <f t="shared" si="1"/>
        <v>39.772727272727273</v>
      </c>
      <c r="P43" s="8">
        <v>5</v>
      </c>
      <c r="Q43" s="6">
        <f t="shared" si="0"/>
        <v>0</v>
      </c>
      <c r="R43" s="5">
        <f t="shared" si="2"/>
        <v>87</v>
      </c>
    </row>
    <row r="44" spans="3:18" x14ac:dyDescent="0.3">
      <c r="C44" s="34" t="s">
        <v>105</v>
      </c>
      <c r="D44" s="34">
        <v>25160061</v>
      </c>
      <c r="E44" s="32">
        <v>62.5</v>
      </c>
      <c r="F44" s="33">
        <v>35</v>
      </c>
      <c r="G44" s="9">
        <f t="shared" si="1"/>
        <v>39.772727272727273</v>
      </c>
      <c r="P44" s="7">
        <v>2.5</v>
      </c>
      <c r="Q44" s="6">
        <f t="shared" si="0"/>
        <v>0</v>
      </c>
      <c r="R44" s="5">
        <f t="shared" si="2"/>
        <v>87</v>
      </c>
    </row>
    <row r="45" spans="3:18" x14ac:dyDescent="0.3">
      <c r="C45" s="34" t="s">
        <v>109</v>
      </c>
      <c r="D45" s="34">
        <v>25160065</v>
      </c>
      <c r="E45" s="32">
        <v>62.5</v>
      </c>
      <c r="F45" s="33">
        <v>35</v>
      </c>
      <c r="G45" s="9">
        <f t="shared" si="1"/>
        <v>39.772727272727273</v>
      </c>
      <c r="P45" s="8">
        <v>0</v>
      </c>
      <c r="Q45" s="6">
        <f t="shared" si="0"/>
        <v>26</v>
      </c>
      <c r="R45" s="5">
        <f t="shared" si="2"/>
        <v>113</v>
      </c>
    </row>
    <row r="46" spans="3:18" x14ac:dyDescent="0.3">
      <c r="C46" s="34" t="s">
        <v>140</v>
      </c>
      <c r="D46" s="34">
        <v>25160100</v>
      </c>
      <c r="E46" s="32">
        <v>62.5</v>
      </c>
      <c r="F46" s="33">
        <v>35</v>
      </c>
      <c r="G46" s="9">
        <f t="shared" si="1"/>
        <v>39.772727272727273</v>
      </c>
    </row>
    <row r="47" spans="3:18" ht="17.45" customHeight="1" x14ac:dyDescent="0.3">
      <c r="C47" s="34" t="s">
        <v>153</v>
      </c>
      <c r="D47" s="34">
        <v>25160116</v>
      </c>
      <c r="E47" s="32">
        <v>62.5</v>
      </c>
      <c r="F47" s="33">
        <v>35</v>
      </c>
      <c r="G47" s="9">
        <f t="shared" si="1"/>
        <v>39.772727272727273</v>
      </c>
      <c r="P47" s="3" t="s">
        <v>4</v>
      </c>
      <c r="Q47" s="16">
        <v>118</v>
      </c>
      <c r="R47" s="1" t="s">
        <v>3</v>
      </c>
    </row>
    <row r="48" spans="3:18" ht="17.45" customHeight="1" x14ac:dyDescent="0.3">
      <c r="C48" s="34" t="s">
        <v>59</v>
      </c>
      <c r="D48" s="34">
        <v>25160007</v>
      </c>
      <c r="E48" s="32">
        <v>60</v>
      </c>
      <c r="F48" s="33">
        <v>41</v>
      </c>
      <c r="G48" s="9">
        <f t="shared" si="1"/>
        <v>46.590909090909086</v>
      </c>
      <c r="P48" s="3" t="s">
        <v>2</v>
      </c>
      <c r="Q48" s="19">
        <v>60.5</v>
      </c>
      <c r="R48" s="1" t="s">
        <v>0</v>
      </c>
    </row>
    <row r="49" spans="3:18" ht="17.45" customHeight="1" x14ac:dyDescent="0.3">
      <c r="C49" s="34" t="s">
        <v>120</v>
      </c>
      <c r="D49" s="34">
        <v>25160077</v>
      </c>
      <c r="E49" s="32">
        <v>60</v>
      </c>
      <c r="F49" s="33">
        <v>41</v>
      </c>
      <c r="G49" s="9">
        <f t="shared" si="1"/>
        <v>46.590909090909086</v>
      </c>
      <c r="P49" s="3" t="s">
        <v>1</v>
      </c>
      <c r="Q49" s="29">
        <v>95</v>
      </c>
      <c r="R49" s="1" t="s">
        <v>0</v>
      </c>
    </row>
    <row r="50" spans="3:18" x14ac:dyDescent="0.3">
      <c r="C50" s="34" t="s">
        <v>136</v>
      </c>
      <c r="D50" s="34">
        <v>25160096</v>
      </c>
      <c r="E50" s="32">
        <v>60</v>
      </c>
      <c r="F50" s="33">
        <v>41</v>
      </c>
      <c r="G50" s="9">
        <f t="shared" si="1"/>
        <v>46.590909090909086</v>
      </c>
    </row>
    <row r="51" spans="3:18" ht="17.45" customHeight="1" x14ac:dyDescent="0.3">
      <c r="C51" s="34" t="s">
        <v>77</v>
      </c>
      <c r="D51" s="34">
        <v>25160028</v>
      </c>
      <c r="E51" s="32">
        <v>57.5</v>
      </c>
      <c r="F51" s="33">
        <v>44</v>
      </c>
      <c r="G51" s="9">
        <f t="shared" si="1"/>
        <v>50</v>
      </c>
    </row>
    <row r="52" spans="3:18" ht="17.45" customHeight="1" x14ac:dyDescent="0.3">
      <c r="C52" s="34" t="s">
        <v>95</v>
      </c>
      <c r="D52" s="34">
        <v>25160049</v>
      </c>
      <c r="E52" s="32">
        <v>57.5</v>
      </c>
      <c r="F52" s="33">
        <v>44</v>
      </c>
      <c r="G52" s="9">
        <f t="shared" si="1"/>
        <v>50</v>
      </c>
    </row>
    <row r="53" spans="3:18" ht="17.45" customHeight="1" x14ac:dyDescent="0.3">
      <c r="C53" s="34" t="s">
        <v>99</v>
      </c>
      <c r="D53" s="34">
        <v>25160054</v>
      </c>
      <c r="E53" s="32">
        <v>57.5</v>
      </c>
      <c r="F53" s="33">
        <v>44</v>
      </c>
      <c r="G53" s="9">
        <f t="shared" si="1"/>
        <v>50</v>
      </c>
    </row>
    <row r="54" spans="3:18" x14ac:dyDescent="0.3">
      <c r="C54" s="34" t="s">
        <v>145</v>
      </c>
      <c r="D54" s="34">
        <v>25160108</v>
      </c>
      <c r="E54" s="32">
        <v>57.5</v>
      </c>
      <c r="F54" s="33">
        <v>44</v>
      </c>
      <c r="G54" s="9">
        <f t="shared" si="1"/>
        <v>50</v>
      </c>
    </row>
    <row r="55" spans="3:18" x14ac:dyDescent="0.3">
      <c r="C55" s="34" t="s">
        <v>64</v>
      </c>
      <c r="D55" s="34">
        <v>25160014</v>
      </c>
      <c r="E55" s="32">
        <v>55</v>
      </c>
      <c r="F55" s="33">
        <v>48</v>
      </c>
      <c r="G55" s="9">
        <f t="shared" si="1"/>
        <v>54.54545454545454</v>
      </c>
    </row>
    <row r="56" spans="3:18" x14ac:dyDescent="0.3">
      <c r="C56" s="34" t="s">
        <v>97</v>
      </c>
      <c r="D56" s="34">
        <v>25160052</v>
      </c>
      <c r="E56" s="32">
        <v>55</v>
      </c>
      <c r="F56" s="33">
        <v>48</v>
      </c>
      <c r="G56" s="9">
        <f t="shared" si="1"/>
        <v>54.54545454545454</v>
      </c>
    </row>
    <row r="57" spans="3:18" ht="17.45" customHeight="1" x14ac:dyDescent="0.3">
      <c r="C57" s="34" t="s">
        <v>100</v>
      </c>
      <c r="D57" s="34">
        <v>25160055</v>
      </c>
      <c r="E57" s="32">
        <v>55</v>
      </c>
      <c r="F57" s="33">
        <v>48</v>
      </c>
      <c r="G57" s="9">
        <f t="shared" si="1"/>
        <v>54.54545454545454</v>
      </c>
    </row>
    <row r="58" spans="3:18" ht="17.45" customHeight="1" x14ac:dyDescent="0.3">
      <c r="C58" s="34" t="s">
        <v>146</v>
      </c>
      <c r="D58" s="34">
        <v>25160109</v>
      </c>
      <c r="E58" s="32">
        <v>55</v>
      </c>
      <c r="F58" s="33">
        <v>48</v>
      </c>
      <c r="G58" s="9">
        <f t="shared" si="1"/>
        <v>54.54545454545454</v>
      </c>
    </row>
    <row r="59" spans="3:18" ht="17.45" customHeight="1" x14ac:dyDescent="0.3">
      <c r="C59" s="34" t="s">
        <v>47</v>
      </c>
      <c r="D59" s="34">
        <v>25160011</v>
      </c>
      <c r="E59" s="32">
        <v>52.5</v>
      </c>
      <c r="F59" s="33">
        <v>52</v>
      </c>
      <c r="G59" s="9">
        <f t="shared" si="1"/>
        <v>59.090909090909093</v>
      </c>
    </row>
    <row r="60" spans="3:18" ht="17.45" customHeight="1" x14ac:dyDescent="0.3">
      <c r="C60" s="34" t="s">
        <v>101</v>
      </c>
      <c r="D60" s="34">
        <v>25160057</v>
      </c>
      <c r="E60" s="32">
        <v>52.5</v>
      </c>
      <c r="F60" s="33">
        <v>52</v>
      </c>
      <c r="G60" s="9">
        <f t="shared" si="1"/>
        <v>59.090909090909093</v>
      </c>
    </row>
    <row r="61" spans="3:18" ht="17.45" customHeight="1" x14ac:dyDescent="0.3">
      <c r="C61" s="34" t="s">
        <v>138</v>
      </c>
      <c r="D61" s="34">
        <v>25160098</v>
      </c>
      <c r="E61" s="32">
        <v>52.5</v>
      </c>
      <c r="F61" s="33">
        <v>52</v>
      </c>
      <c r="G61" s="9">
        <f t="shared" si="1"/>
        <v>59.090909090909093</v>
      </c>
    </row>
    <row r="62" spans="3:18" ht="17.45" customHeight="1" x14ac:dyDescent="0.3">
      <c r="C62" s="34" t="s">
        <v>139</v>
      </c>
      <c r="D62" s="34">
        <v>25160099</v>
      </c>
      <c r="E62" s="32">
        <v>52.5</v>
      </c>
      <c r="F62" s="33">
        <v>52</v>
      </c>
      <c r="G62" s="9">
        <f t="shared" si="1"/>
        <v>59.090909090909093</v>
      </c>
    </row>
    <row r="63" spans="3:18" ht="17.45" customHeight="1" x14ac:dyDescent="0.3">
      <c r="C63" s="34" t="s">
        <v>49</v>
      </c>
      <c r="D63" s="34">
        <v>25160050</v>
      </c>
      <c r="E63" s="32">
        <v>47.5</v>
      </c>
      <c r="F63" s="33">
        <v>56</v>
      </c>
      <c r="G63" s="9">
        <f t="shared" si="1"/>
        <v>63.636363636363633</v>
      </c>
    </row>
    <row r="64" spans="3:18" ht="17.45" customHeight="1" x14ac:dyDescent="0.3">
      <c r="C64" s="34" t="s">
        <v>107</v>
      </c>
      <c r="D64" s="34">
        <v>25160063</v>
      </c>
      <c r="E64" s="32">
        <v>47.5</v>
      </c>
      <c r="F64" s="33">
        <v>56</v>
      </c>
      <c r="G64" s="9">
        <f t="shared" si="1"/>
        <v>63.636363636363633</v>
      </c>
    </row>
    <row r="65" spans="3:7" ht="17.45" customHeight="1" x14ac:dyDescent="0.3">
      <c r="C65" s="34" t="s">
        <v>137</v>
      </c>
      <c r="D65" s="34">
        <v>25160097</v>
      </c>
      <c r="E65" s="32">
        <v>47.5</v>
      </c>
      <c r="F65" s="33">
        <v>56</v>
      </c>
      <c r="G65" s="9">
        <f t="shared" si="1"/>
        <v>63.636363636363633</v>
      </c>
    </row>
    <row r="66" spans="3:7" ht="17.45" customHeight="1" x14ac:dyDescent="0.3">
      <c r="C66" s="34" t="s">
        <v>58</v>
      </c>
      <c r="D66" s="34">
        <v>25160005</v>
      </c>
      <c r="E66" s="32">
        <v>45</v>
      </c>
      <c r="F66" s="33">
        <v>59</v>
      </c>
      <c r="G66" s="9">
        <f t="shared" si="1"/>
        <v>67.045454545454547</v>
      </c>
    </row>
    <row r="67" spans="3:7" ht="17.45" customHeight="1" x14ac:dyDescent="0.3">
      <c r="C67" s="34" t="s">
        <v>69</v>
      </c>
      <c r="D67" s="34">
        <v>25160019</v>
      </c>
      <c r="E67" s="32">
        <v>45</v>
      </c>
      <c r="F67" s="33">
        <v>59</v>
      </c>
      <c r="G67" s="9">
        <f t="shared" si="1"/>
        <v>67.045454545454547</v>
      </c>
    </row>
    <row r="68" spans="3:7" ht="17.45" customHeight="1" x14ac:dyDescent="0.3">
      <c r="C68" s="34" t="s">
        <v>78</v>
      </c>
      <c r="D68" s="34">
        <v>25160029</v>
      </c>
      <c r="E68" s="32">
        <v>45</v>
      </c>
      <c r="F68" s="33">
        <v>59</v>
      </c>
      <c r="G68" s="9">
        <f t="shared" si="1"/>
        <v>67.045454545454547</v>
      </c>
    </row>
    <row r="69" spans="3:7" ht="17.45" customHeight="1" x14ac:dyDescent="0.3">
      <c r="C69" s="34" t="s">
        <v>123</v>
      </c>
      <c r="D69" s="34">
        <v>25160080</v>
      </c>
      <c r="E69" s="32">
        <v>45</v>
      </c>
      <c r="F69" s="33">
        <v>59</v>
      </c>
      <c r="G69" s="9">
        <f t="shared" si="1"/>
        <v>67.045454545454547</v>
      </c>
    </row>
    <row r="70" spans="3:7" ht="17.45" customHeight="1" x14ac:dyDescent="0.3">
      <c r="C70" s="34" t="s">
        <v>114</v>
      </c>
      <c r="D70" s="34">
        <v>25160070</v>
      </c>
      <c r="E70" s="32">
        <v>42.5</v>
      </c>
      <c r="F70" s="33">
        <v>63</v>
      </c>
      <c r="G70" s="9">
        <f t="shared" ref="G70:G91" si="3">F70/88*100</f>
        <v>71.590909090909093</v>
      </c>
    </row>
    <row r="71" spans="3:7" ht="17.45" customHeight="1" x14ac:dyDescent="0.3">
      <c r="C71" s="34" t="s">
        <v>133</v>
      </c>
      <c r="D71" s="34">
        <v>25160093</v>
      </c>
      <c r="E71" s="32">
        <v>42.5</v>
      </c>
      <c r="F71" s="33">
        <v>63</v>
      </c>
      <c r="G71" s="9">
        <f t="shared" si="3"/>
        <v>71.590909090909093</v>
      </c>
    </row>
    <row r="72" spans="3:7" ht="17.45" customHeight="1" x14ac:dyDescent="0.3">
      <c r="C72" s="34" t="s">
        <v>57</v>
      </c>
      <c r="D72" s="34">
        <v>25160004</v>
      </c>
      <c r="E72" s="32">
        <v>40</v>
      </c>
      <c r="F72" s="33">
        <v>65</v>
      </c>
      <c r="G72" s="9">
        <f t="shared" si="3"/>
        <v>73.86363636363636</v>
      </c>
    </row>
    <row r="73" spans="3:7" ht="17.45" customHeight="1" x14ac:dyDescent="0.3">
      <c r="C73" s="34" t="s">
        <v>92</v>
      </c>
      <c r="D73" s="34">
        <v>25160046</v>
      </c>
      <c r="E73" s="32">
        <v>40</v>
      </c>
      <c r="F73" s="33">
        <v>65</v>
      </c>
      <c r="G73" s="9">
        <f t="shared" si="3"/>
        <v>73.86363636363636</v>
      </c>
    </row>
    <row r="74" spans="3:7" ht="17.45" customHeight="1" x14ac:dyDescent="0.3">
      <c r="C74" s="34" t="s">
        <v>93</v>
      </c>
      <c r="D74" s="34">
        <v>25160047</v>
      </c>
      <c r="E74" s="32">
        <v>40</v>
      </c>
      <c r="F74" s="33">
        <v>65</v>
      </c>
      <c r="G74" s="9">
        <f t="shared" si="3"/>
        <v>73.86363636363636</v>
      </c>
    </row>
    <row r="75" spans="3:7" ht="17.45" customHeight="1" x14ac:dyDescent="0.3">
      <c r="C75" s="34" t="s">
        <v>112</v>
      </c>
      <c r="D75" s="34">
        <v>25160068</v>
      </c>
      <c r="E75" s="32">
        <v>40</v>
      </c>
      <c r="F75" s="33">
        <v>65</v>
      </c>
      <c r="G75" s="9">
        <f t="shared" si="3"/>
        <v>73.86363636363636</v>
      </c>
    </row>
    <row r="76" spans="3:7" ht="17.45" customHeight="1" x14ac:dyDescent="0.3">
      <c r="C76" s="34" t="s">
        <v>68</v>
      </c>
      <c r="D76" s="34">
        <v>25160018</v>
      </c>
      <c r="E76" s="32">
        <v>37.5</v>
      </c>
      <c r="F76" s="33">
        <v>69</v>
      </c>
      <c r="G76" s="9">
        <f t="shared" si="3"/>
        <v>78.409090909090907</v>
      </c>
    </row>
    <row r="77" spans="3:7" ht="17.45" customHeight="1" x14ac:dyDescent="0.3">
      <c r="C77" s="34" t="s">
        <v>132</v>
      </c>
      <c r="D77" s="34">
        <v>25160092</v>
      </c>
      <c r="E77" s="32">
        <v>37.5</v>
      </c>
      <c r="F77" s="33">
        <v>69</v>
      </c>
      <c r="G77" s="9">
        <f t="shared" si="3"/>
        <v>78.409090909090907</v>
      </c>
    </row>
    <row r="78" spans="3:7" ht="17.45" customHeight="1" x14ac:dyDescent="0.3">
      <c r="C78" s="34" t="s">
        <v>73</v>
      </c>
      <c r="D78" s="34">
        <v>25160023</v>
      </c>
      <c r="E78" s="32">
        <v>35</v>
      </c>
      <c r="F78" s="33">
        <v>71</v>
      </c>
      <c r="G78" s="9">
        <f t="shared" si="3"/>
        <v>80.681818181818173</v>
      </c>
    </row>
    <row r="79" spans="3:7" ht="17.45" customHeight="1" x14ac:dyDescent="0.3">
      <c r="C79" s="34" t="s">
        <v>81</v>
      </c>
      <c r="D79" s="34">
        <v>25160034</v>
      </c>
      <c r="E79" s="32">
        <v>35</v>
      </c>
      <c r="F79" s="33">
        <v>71</v>
      </c>
      <c r="G79" s="9">
        <f t="shared" si="3"/>
        <v>80.681818181818173</v>
      </c>
    </row>
    <row r="80" spans="3:7" x14ac:dyDescent="0.3">
      <c r="C80" s="34" t="s">
        <v>51</v>
      </c>
      <c r="D80" s="34">
        <v>25160002</v>
      </c>
      <c r="E80" s="32">
        <v>32.5</v>
      </c>
      <c r="F80" s="33">
        <v>73</v>
      </c>
      <c r="G80" s="9">
        <f t="shared" si="3"/>
        <v>82.954545454545453</v>
      </c>
    </row>
    <row r="81" spans="3:7" x14ac:dyDescent="0.3">
      <c r="C81" s="34" t="s">
        <v>66</v>
      </c>
      <c r="D81" s="34">
        <v>25160016</v>
      </c>
      <c r="E81" s="32">
        <v>32.5</v>
      </c>
      <c r="F81" s="33">
        <v>73</v>
      </c>
      <c r="G81" s="9">
        <f t="shared" si="3"/>
        <v>82.954545454545453</v>
      </c>
    </row>
    <row r="82" spans="3:7" x14ac:dyDescent="0.3">
      <c r="C82" s="34" t="s">
        <v>126</v>
      </c>
      <c r="D82" s="34">
        <v>25160085</v>
      </c>
      <c r="E82" s="32">
        <v>32.5</v>
      </c>
      <c r="F82" s="33">
        <v>73</v>
      </c>
      <c r="G82" s="9">
        <f t="shared" si="3"/>
        <v>82.954545454545453</v>
      </c>
    </row>
    <row r="83" spans="3:7" x14ac:dyDescent="0.3">
      <c r="C83" s="34" t="s">
        <v>128</v>
      </c>
      <c r="D83" s="34">
        <v>25160087</v>
      </c>
      <c r="E83" s="32">
        <v>32.5</v>
      </c>
      <c r="F83" s="33">
        <v>73</v>
      </c>
      <c r="G83" s="9">
        <f t="shared" si="3"/>
        <v>82.954545454545453</v>
      </c>
    </row>
    <row r="84" spans="3:7" x14ac:dyDescent="0.3">
      <c r="C84" s="34" t="s">
        <v>116</v>
      </c>
      <c r="D84" s="34">
        <v>25160072</v>
      </c>
      <c r="E84" s="32">
        <v>30</v>
      </c>
      <c r="F84" s="33">
        <v>77</v>
      </c>
      <c r="G84" s="9">
        <f t="shared" si="3"/>
        <v>87.5</v>
      </c>
    </row>
    <row r="85" spans="3:7" x14ac:dyDescent="0.3">
      <c r="C85" s="34" t="s">
        <v>124</v>
      </c>
      <c r="D85" s="34">
        <v>25160081</v>
      </c>
      <c r="E85" s="32">
        <v>30</v>
      </c>
      <c r="F85" s="33">
        <v>77</v>
      </c>
      <c r="G85" s="9">
        <f t="shared" si="3"/>
        <v>87.5</v>
      </c>
    </row>
    <row r="86" spans="3:7" x14ac:dyDescent="0.3">
      <c r="C86" s="34" t="s">
        <v>152</v>
      </c>
      <c r="D86" s="34">
        <v>25160115</v>
      </c>
      <c r="E86" s="32">
        <v>30</v>
      </c>
      <c r="F86" s="33">
        <v>77</v>
      </c>
      <c r="G86" s="9">
        <f t="shared" si="3"/>
        <v>87.5</v>
      </c>
    </row>
    <row r="87" spans="3:7" x14ac:dyDescent="0.3">
      <c r="C87" s="34" t="s">
        <v>127</v>
      </c>
      <c r="D87" s="34">
        <v>25160086</v>
      </c>
      <c r="E87" s="32">
        <v>27.5</v>
      </c>
      <c r="F87" s="33">
        <v>79</v>
      </c>
      <c r="G87" s="9">
        <f t="shared" si="3"/>
        <v>89.772727272727266</v>
      </c>
    </row>
    <row r="88" spans="3:7" x14ac:dyDescent="0.3">
      <c r="C88" s="34" t="s">
        <v>154</v>
      </c>
      <c r="D88" s="34">
        <v>25160117</v>
      </c>
      <c r="E88" s="32">
        <v>27.5</v>
      </c>
      <c r="F88" s="33">
        <v>79</v>
      </c>
      <c r="G88" s="9">
        <f t="shared" si="3"/>
        <v>89.772727272727266</v>
      </c>
    </row>
    <row r="89" spans="3:7" x14ac:dyDescent="0.3">
      <c r="C89" s="34" t="s">
        <v>82</v>
      </c>
      <c r="D89" s="34">
        <v>25160035</v>
      </c>
      <c r="E89" s="32">
        <v>25</v>
      </c>
      <c r="F89" s="33">
        <v>80</v>
      </c>
      <c r="G89" s="9">
        <f t="shared" si="3"/>
        <v>90.909090909090907</v>
      </c>
    </row>
    <row r="90" spans="3:7" x14ac:dyDescent="0.3">
      <c r="C90" s="34" t="s">
        <v>134</v>
      </c>
      <c r="D90" s="34">
        <v>25160094</v>
      </c>
      <c r="E90" s="32">
        <v>25</v>
      </c>
      <c r="F90" s="33">
        <v>80</v>
      </c>
      <c r="G90" s="9">
        <f t="shared" si="3"/>
        <v>90.909090909090907</v>
      </c>
    </row>
    <row r="91" spans="3:7" x14ac:dyDescent="0.3">
      <c r="C91" s="34" t="s">
        <v>143</v>
      </c>
      <c r="D91" s="34">
        <v>25160106</v>
      </c>
      <c r="E91" s="32">
        <v>20</v>
      </c>
      <c r="F91" s="33">
        <v>82</v>
      </c>
      <c r="G91" s="9">
        <f t="shared" si="3"/>
        <v>93.181818181818173</v>
      </c>
    </row>
    <row r="92" spans="3:7" x14ac:dyDescent="0.3">
      <c r="C92" s="34" t="s">
        <v>43</v>
      </c>
      <c r="D92" s="34">
        <v>25160001</v>
      </c>
      <c r="E92" s="32">
        <v>0</v>
      </c>
      <c r="F92" s="33">
        <v>118</v>
      </c>
      <c r="G92" s="9">
        <f>F92/118*100</f>
        <v>100</v>
      </c>
    </row>
    <row r="93" spans="3:7" x14ac:dyDescent="0.3">
      <c r="C93" s="34" t="s">
        <v>56</v>
      </c>
      <c r="D93" s="34">
        <v>25160003</v>
      </c>
      <c r="E93" s="32">
        <v>0</v>
      </c>
      <c r="F93" s="33">
        <v>118</v>
      </c>
      <c r="G93" s="9">
        <f>F93/118*100</f>
        <v>100</v>
      </c>
    </row>
    <row r="94" spans="3:7" x14ac:dyDescent="0.3">
      <c r="C94" s="34" t="s">
        <v>39</v>
      </c>
      <c r="D94" s="34">
        <v>25160006</v>
      </c>
      <c r="E94" s="32">
        <v>0</v>
      </c>
      <c r="F94" s="33">
        <v>118</v>
      </c>
      <c r="G94" s="9">
        <f t="shared" ref="G94:G122" si="4">F94/118*100</f>
        <v>100</v>
      </c>
    </row>
    <row r="95" spans="3:7" x14ac:dyDescent="0.3">
      <c r="C95" s="34" t="s">
        <v>61</v>
      </c>
      <c r="D95" s="34">
        <v>25160009</v>
      </c>
      <c r="E95" s="32">
        <v>0</v>
      </c>
      <c r="F95" s="33">
        <v>118</v>
      </c>
      <c r="G95" s="9">
        <f t="shared" si="4"/>
        <v>100</v>
      </c>
    </row>
    <row r="96" spans="3:7" x14ac:dyDescent="0.3">
      <c r="C96" s="34" t="s">
        <v>67</v>
      </c>
      <c r="D96" s="34">
        <v>25160017</v>
      </c>
      <c r="E96" s="32">
        <v>0</v>
      </c>
      <c r="F96" s="33">
        <v>118</v>
      </c>
      <c r="G96" s="9">
        <f t="shared" si="4"/>
        <v>100</v>
      </c>
    </row>
    <row r="97" spans="3:7" x14ac:dyDescent="0.3">
      <c r="C97" s="34" t="s">
        <v>75</v>
      </c>
      <c r="D97" s="34">
        <v>25160025</v>
      </c>
      <c r="E97" s="32">
        <v>0</v>
      </c>
      <c r="F97" s="33">
        <v>118</v>
      </c>
      <c r="G97" s="9">
        <f t="shared" si="4"/>
        <v>100</v>
      </c>
    </row>
    <row r="98" spans="3:7" x14ac:dyDescent="0.3">
      <c r="C98" s="34" t="s">
        <v>76</v>
      </c>
      <c r="D98" s="34">
        <v>25160026</v>
      </c>
      <c r="E98" s="32">
        <v>0</v>
      </c>
      <c r="F98" s="33">
        <v>118</v>
      </c>
      <c r="G98" s="9">
        <f t="shared" si="4"/>
        <v>100</v>
      </c>
    </row>
    <row r="99" spans="3:7" x14ac:dyDescent="0.3">
      <c r="C99" s="34" t="s">
        <v>79</v>
      </c>
      <c r="D99" s="34">
        <v>25160030</v>
      </c>
      <c r="E99" s="32">
        <v>0</v>
      </c>
      <c r="F99" s="33">
        <v>118</v>
      </c>
      <c r="G99" s="9">
        <f t="shared" si="4"/>
        <v>100</v>
      </c>
    </row>
    <row r="100" spans="3:7" x14ac:dyDescent="0.3">
      <c r="C100" s="34" t="s">
        <v>80</v>
      </c>
      <c r="D100" s="34">
        <v>25160031</v>
      </c>
      <c r="E100" s="32">
        <v>0</v>
      </c>
      <c r="F100" s="33">
        <v>118</v>
      </c>
      <c r="G100" s="9">
        <f t="shared" si="4"/>
        <v>100</v>
      </c>
    </row>
    <row r="101" spans="3:7" x14ac:dyDescent="0.3">
      <c r="C101" s="34" t="s">
        <v>35</v>
      </c>
      <c r="D101" s="34">
        <v>25160032</v>
      </c>
      <c r="E101" s="32">
        <v>0</v>
      </c>
      <c r="F101" s="33">
        <v>118</v>
      </c>
      <c r="G101" s="9">
        <f t="shared" si="4"/>
        <v>100</v>
      </c>
    </row>
    <row r="102" spans="3:7" x14ac:dyDescent="0.3">
      <c r="C102" s="34" t="s">
        <v>34</v>
      </c>
      <c r="D102" s="34">
        <v>25160033</v>
      </c>
      <c r="E102" s="32">
        <v>0</v>
      </c>
      <c r="F102" s="33">
        <v>118</v>
      </c>
      <c r="G102" s="9">
        <f t="shared" si="4"/>
        <v>100</v>
      </c>
    </row>
    <row r="103" spans="3:7" x14ac:dyDescent="0.3">
      <c r="C103" s="34" t="s">
        <v>86</v>
      </c>
      <c r="D103" s="34">
        <v>25160039</v>
      </c>
      <c r="E103" s="32">
        <v>0</v>
      </c>
      <c r="F103" s="33">
        <v>118</v>
      </c>
      <c r="G103" s="9">
        <f t="shared" si="4"/>
        <v>100</v>
      </c>
    </row>
    <row r="104" spans="3:7" x14ac:dyDescent="0.3">
      <c r="C104" s="34" t="s">
        <v>88</v>
      </c>
      <c r="D104" s="34">
        <v>25160041</v>
      </c>
      <c r="E104" s="32">
        <v>0</v>
      </c>
      <c r="F104" s="33">
        <v>118</v>
      </c>
      <c r="G104" s="9">
        <f t="shared" si="4"/>
        <v>100</v>
      </c>
    </row>
    <row r="105" spans="3:7" x14ac:dyDescent="0.3">
      <c r="C105" s="34" t="s">
        <v>90</v>
      </c>
      <c r="D105" s="34">
        <v>25160044</v>
      </c>
      <c r="E105" s="32">
        <v>0</v>
      </c>
      <c r="F105" s="33">
        <v>118</v>
      </c>
      <c r="G105" s="9">
        <f t="shared" si="4"/>
        <v>100</v>
      </c>
    </row>
    <row r="106" spans="3:7" x14ac:dyDescent="0.3">
      <c r="C106" s="34" t="s">
        <v>91</v>
      </c>
      <c r="D106" s="34">
        <v>25160045</v>
      </c>
      <c r="E106" s="32">
        <v>0</v>
      </c>
      <c r="F106" s="33">
        <v>118</v>
      </c>
      <c r="G106" s="9">
        <f t="shared" si="4"/>
        <v>100</v>
      </c>
    </row>
    <row r="107" spans="3:7" x14ac:dyDescent="0.3">
      <c r="C107" s="34" t="s">
        <v>103</v>
      </c>
      <c r="D107" s="34">
        <v>25160059</v>
      </c>
      <c r="E107" s="32">
        <v>0</v>
      </c>
      <c r="F107" s="33">
        <v>118</v>
      </c>
      <c r="G107" s="9">
        <f t="shared" si="4"/>
        <v>100</v>
      </c>
    </row>
    <row r="108" spans="3:7" x14ac:dyDescent="0.3">
      <c r="C108" s="34" t="s">
        <v>106</v>
      </c>
      <c r="D108" s="34">
        <v>25160062</v>
      </c>
      <c r="E108" s="32">
        <v>0</v>
      </c>
      <c r="F108" s="33">
        <v>118</v>
      </c>
      <c r="G108" s="9">
        <f t="shared" si="4"/>
        <v>100</v>
      </c>
    </row>
    <row r="109" spans="3:7" x14ac:dyDescent="0.3">
      <c r="C109" s="34" t="s">
        <v>110</v>
      </c>
      <c r="D109" s="34">
        <v>25160066</v>
      </c>
      <c r="E109" s="32">
        <v>0</v>
      </c>
      <c r="F109" s="33">
        <v>118</v>
      </c>
      <c r="G109" s="9">
        <f t="shared" si="4"/>
        <v>100</v>
      </c>
    </row>
    <row r="110" spans="3:7" x14ac:dyDescent="0.3">
      <c r="C110" s="34" t="s">
        <v>113</v>
      </c>
      <c r="D110" s="34">
        <v>25160069</v>
      </c>
      <c r="E110" s="32">
        <v>0</v>
      </c>
      <c r="F110" s="33">
        <v>118</v>
      </c>
      <c r="G110" s="9">
        <f t="shared" si="4"/>
        <v>100</v>
      </c>
    </row>
    <row r="111" spans="3:7" x14ac:dyDescent="0.3">
      <c r="C111" s="34" t="s">
        <v>52</v>
      </c>
      <c r="D111" s="34">
        <v>25160073</v>
      </c>
      <c r="E111" s="32">
        <v>0</v>
      </c>
      <c r="F111" s="33">
        <v>118</v>
      </c>
      <c r="G111" s="9">
        <f t="shared" si="4"/>
        <v>100</v>
      </c>
    </row>
    <row r="112" spans="3:7" x14ac:dyDescent="0.3">
      <c r="C112" s="34" t="s">
        <v>118</v>
      </c>
      <c r="D112" s="34">
        <v>25160075</v>
      </c>
      <c r="E112" s="32">
        <v>0</v>
      </c>
      <c r="F112" s="33">
        <v>118</v>
      </c>
      <c r="G112" s="9">
        <f t="shared" si="4"/>
        <v>100</v>
      </c>
    </row>
    <row r="113" spans="3:7" x14ac:dyDescent="0.3">
      <c r="C113" s="34" t="s">
        <v>119</v>
      </c>
      <c r="D113" s="34">
        <v>25160076</v>
      </c>
      <c r="E113" s="32">
        <v>0</v>
      </c>
      <c r="F113" s="33">
        <v>118</v>
      </c>
      <c r="G113" s="9">
        <f t="shared" si="4"/>
        <v>100</v>
      </c>
    </row>
    <row r="114" spans="3:7" x14ac:dyDescent="0.3">
      <c r="C114" s="34" t="s">
        <v>121</v>
      </c>
      <c r="D114" s="34">
        <v>25160078</v>
      </c>
      <c r="E114" s="32">
        <v>0</v>
      </c>
      <c r="F114" s="33">
        <v>118</v>
      </c>
      <c r="G114" s="9">
        <f t="shared" si="4"/>
        <v>100</v>
      </c>
    </row>
    <row r="115" spans="3:7" x14ac:dyDescent="0.3">
      <c r="C115" s="34" t="s">
        <v>50</v>
      </c>
      <c r="D115" s="34">
        <v>25160082</v>
      </c>
      <c r="E115" s="32">
        <v>0</v>
      </c>
      <c r="F115" s="33">
        <v>118</v>
      </c>
      <c r="G115" s="9">
        <f t="shared" si="4"/>
        <v>100</v>
      </c>
    </row>
    <row r="116" spans="3:7" x14ac:dyDescent="0.3">
      <c r="C116" s="34" t="s">
        <v>46</v>
      </c>
      <c r="D116" s="34">
        <v>25160084</v>
      </c>
      <c r="E116" s="32">
        <v>0</v>
      </c>
      <c r="F116" s="33">
        <v>118</v>
      </c>
      <c r="G116" s="9">
        <f t="shared" si="4"/>
        <v>100</v>
      </c>
    </row>
    <row r="117" spans="3:7" x14ac:dyDescent="0.3">
      <c r="C117" s="34" t="s">
        <v>135</v>
      </c>
      <c r="D117" s="34">
        <v>25160095</v>
      </c>
      <c r="E117" s="32">
        <v>0</v>
      </c>
      <c r="F117" s="33">
        <v>118</v>
      </c>
      <c r="G117" s="9">
        <f t="shared" si="4"/>
        <v>100</v>
      </c>
    </row>
    <row r="118" spans="3:7" x14ac:dyDescent="0.3">
      <c r="C118" s="34" t="s">
        <v>53</v>
      </c>
      <c r="D118" s="34">
        <v>25160102</v>
      </c>
      <c r="E118" s="32">
        <v>0</v>
      </c>
      <c r="F118" s="33">
        <v>118</v>
      </c>
      <c r="G118" s="9">
        <f t="shared" si="4"/>
        <v>100</v>
      </c>
    </row>
    <row r="119" spans="3:7" x14ac:dyDescent="0.3">
      <c r="C119" s="34" t="s">
        <v>141</v>
      </c>
      <c r="D119" s="34">
        <v>25160103</v>
      </c>
      <c r="E119" s="32">
        <v>0</v>
      </c>
      <c r="F119" s="33">
        <v>118</v>
      </c>
      <c r="G119" s="9">
        <f t="shared" si="4"/>
        <v>100</v>
      </c>
    </row>
    <row r="120" spans="3:7" x14ac:dyDescent="0.3">
      <c r="C120" s="34" t="s">
        <v>142</v>
      </c>
      <c r="D120" s="34">
        <v>25160104</v>
      </c>
      <c r="E120" s="32">
        <v>0</v>
      </c>
      <c r="F120" s="33">
        <v>118</v>
      </c>
      <c r="G120" s="9">
        <f t="shared" si="4"/>
        <v>100</v>
      </c>
    </row>
    <row r="121" spans="3:7" x14ac:dyDescent="0.3">
      <c r="C121" s="34" t="s">
        <v>48</v>
      </c>
      <c r="D121" s="34">
        <v>25160105</v>
      </c>
      <c r="E121" s="32">
        <v>0</v>
      </c>
      <c r="F121" s="33">
        <v>118</v>
      </c>
      <c r="G121" s="9">
        <f t="shared" si="4"/>
        <v>100</v>
      </c>
    </row>
    <row r="122" spans="3:7" x14ac:dyDescent="0.3">
      <c r="C122" s="34" t="s">
        <v>150</v>
      </c>
      <c r="D122" s="34">
        <v>25160113</v>
      </c>
      <c r="E122" s="32">
        <v>0</v>
      </c>
      <c r="F122" s="33">
        <v>118</v>
      </c>
      <c r="G122" s="9">
        <f t="shared" si="4"/>
        <v>100</v>
      </c>
    </row>
  </sheetData>
  <sortState xmlns:xlrd2="http://schemas.microsoft.com/office/spreadsheetml/2017/richdata2" ref="C5:G122">
    <sortCondition descending="1" ref="E5:E122"/>
  </sortState>
  <mergeCells count="1">
    <mergeCell ref="C1:S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workbookViewId="0">
      <selection activeCell="K6" sqref="A1:XFD1048576"/>
    </sheetView>
  </sheetViews>
  <sheetFormatPr defaultRowHeight="16.5" x14ac:dyDescent="0.3"/>
  <cols>
    <col min="4" max="4" width="9" bestFit="1" customWidth="1"/>
    <col min="5" max="9" width="9" customWidth="1"/>
    <col min="10" max="10" width="11.75" bestFit="1" customWidth="1"/>
  </cols>
  <sheetData>
    <row r="2" spans="2:10" ht="27.75" x14ac:dyDescent="0.3">
      <c r="B2" s="37" t="s">
        <v>37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16</v>
      </c>
      <c r="C4" s="16" t="s">
        <v>17</v>
      </c>
      <c r="E4" s="3" t="s">
        <v>4</v>
      </c>
      <c r="F4" s="16">
        <v>118</v>
      </c>
      <c r="G4" s="3" t="s">
        <v>18</v>
      </c>
      <c r="H4" s="19">
        <v>60.5</v>
      </c>
      <c r="I4" s="3" t="s">
        <v>19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0">
        <v>1</v>
      </c>
      <c r="C7" s="20">
        <v>2.5</v>
      </c>
      <c r="D7" s="4">
        <f>74/88*100</f>
        <v>84.090909090909093</v>
      </c>
      <c r="E7" s="32">
        <v>4</v>
      </c>
      <c r="F7" s="32">
        <v>2</v>
      </c>
      <c r="G7" s="32">
        <v>74</v>
      </c>
      <c r="H7" s="32">
        <v>5</v>
      </c>
      <c r="I7" s="32">
        <v>3</v>
      </c>
      <c r="J7" s="21" t="s">
        <v>30</v>
      </c>
    </row>
    <row r="8" spans="2:10" x14ac:dyDescent="0.3">
      <c r="B8" s="20">
        <v>2</v>
      </c>
      <c r="C8" s="20">
        <v>2.5</v>
      </c>
      <c r="D8" s="4">
        <f>80/88*100</f>
        <v>90.909090909090907</v>
      </c>
      <c r="E8" s="32">
        <v>2</v>
      </c>
      <c r="F8" s="32">
        <v>3</v>
      </c>
      <c r="G8" s="32">
        <v>3</v>
      </c>
      <c r="H8" s="32">
        <v>80</v>
      </c>
      <c r="I8" s="32">
        <v>0</v>
      </c>
      <c r="J8" s="21" t="s">
        <v>25</v>
      </c>
    </row>
    <row r="9" spans="2:10" x14ac:dyDescent="0.3">
      <c r="B9" s="20">
        <v>3</v>
      </c>
      <c r="C9" s="20">
        <v>2.5</v>
      </c>
      <c r="D9" s="4">
        <f>56/88*100</f>
        <v>63.636363636363633</v>
      </c>
      <c r="E9" s="32">
        <v>56</v>
      </c>
      <c r="F9" s="32">
        <v>2</v>
      </c>
      <c r="G9" s="32">
        <v>5</v>
      </c>
      <c r="H9" s="32">
        <v>16</v>
      </c>
      <c r="I9" s="32">
        <v>9</v>
      </c>
      <c r="J9" s="21" t="s">
        <v>30</v>
      </c>
    </row>
    <row r="10" spans="2:10" x14ac:dyDescent="0.3">
      <c r="B10" s="20">
        <v>4</v>
      </c>
      <c r="C10" s="20">
        <v>2.5</v>
      </c>
      <c r="D10" s="4">
        <f>56/88*100</f>
        <v>63.636363636363633</v>
      </c>
      <c r="E10" s="32">
        <v>8</v>
      </c>
      <c r="F10" s="32">
        <v>56</v>
      </c>
      <c r="G10" s="32">
        <v>15</v>
      </c>
      <c r="H10" s="32">
        <v>7</v>
      </c>
      <c r="I10" s="32">
        <v>2</v>
      </c>
      <c r="J10" s="21" t="s">
        <v>30</v>
      </c>
    </row>
    <row r="11" spans="2:10" x14ac:dyDescent="0.3">
      <c r="B11" s="20">
        <v>5</v>
      </c>
      <c r="C11" s="20">
        <v>2.5</v>
      </c>
      <c r="D11" s="4">
        <f>56/88*100</f>
        <v>63.636363636363633</v>
      </c>
      <c r="E11" s="32">
        <v>16</v>
      </c>
      <c r="F11" s="32">
        <v>3</v>
      </c>
      <c r="G11" s="32">
        <v>4</v>
      </c>
      <c r="H11" s="32">
        <v>9</v>
      </c>
      <c r="I11" s="32">
        <v>56</v>
      </c>
      <c r="J11" s="21" t="s">
        <v>25</v>
      </c>
    </row>
    <row r="12" spans="2:10" x14ac:dyDescent="0.3">
      <c r="B12" s="20">
        <v>6</v>
      </c>
      <c r="C12" s="20">
        <v>2.5</v>
      </c>
      <c r="D12" s="4">
        <f>35/88*100</f>
        <v>39.772727272727273</v>
      </c>
      <c r="E12" s="32">
        <v>22</v>
      </c>
      <c r="F12" s="32">
        <v>2</v>
      </c>
      <c r="G12" s="32">
        <v>11</v>
      </c>
      <c r="H12" s="32">
        <v>18</v>
      </c>
      <c r="I12" s="32">
        <v>35</v>
      </c>
      <c r="J12" s="21" t="s">
        <v>25</v>
      </c>
    </row>
    <row r="13" spans="2:10" x14ac:dyDescent="0.3">
      <c r="B13" s="20">
        <v>7</v>
      </c>
      <c r="C13" s="20">
        <v>2.5</v>
      </c>
      <c r="D13" s="4">
        <f>70/88*100</f>
        <v>79.545454545454547</v>
      </c>
      <c r="E13" s="32">
        <v>1</v>
      </c>
      <c r="F13" s="32">
        <v>70</v>
      </c>
      <c r="G13" s="32">
        <v>9</v>
      </c>
      <c r="H13" s="32">
        <v>8</v>
      </c>
      <c r="I13" s="32">
        <v>0</v>
      </c>
      <c r="J13" s="21" t="s">
        <v>25</v>
      </c>
    </row>
    <row r="14" spans="2:10" x14ac:dyDescent="0.3">
      <c r="B14" s="20">
        <v>8</v>
      </c>
      <c r="C14" s="20">
        <v>2.5</v>
      </c>
      <c r="D14" s="4">
        <f>59/88*100</f>
        <v>67.045454545454547</v>
      </c>
      <c r="E14" s="32">
        <v>21</v>
      </c>
      <c r="F14" s="32">
        <v>2</v>
      </c>
      <c r="G14" s="32">
        <v>1</v>
      </c>
      <c r="H14" s="32">
        <v>59</v>
      </c>
      <c r="I14" s="32">
        <v>5</v>
      </c>
      <c r="J14" s="21" t="s">
        <v>25</v>
      </c>
    </row>
    <row r="15" spans="2:10" x14ac:dyDescent="0.3">
      <c r="B15" s="20">
        <v>9</v>
      </c>
      <c r="C15" s="20">
        <v>2.5</v>
      </c>
      <c r="D15" s="4">
        <f>72/88*100</f>
        <v>81.818181818181827</v>
      </c>
      <c r="E15" s="32">
        <v>0</v>
      </c>
      <c r="F15" s="32">
        <v>5</v>
      </c>
      <c r="G15" s="32">
        <v>72</v>
      </c>
      <c r="H15" s="32">
        <v>6</v>
      </c>
      <c r="I15" s="32">
        <v>5</v>
      </c>
      <c r="J15" s="21" t="s">
        <v>25</v>
      </c>
    </row>
    <row r="16" spans="2:10" x14ac:dyDescent="0.3">
      <c r="B16" s="20">
        <v>10</v>
      </c>
      <c r="C16" s="20">
        <v>2.5</v>
      </c>
      <c r="D16" s="4">
        <f>71/88*100</f>
        <v>80.681818181818173</v>
      </c>
      <c r="E16" s="32">
        <v>8</v>
      </c>
      <c r="F16" s="32">
        <v>2</v>
      </c>
      <c r="G16" s="32">
        <v>71</v>
      </c>
      <c r="H16" s="32">
        <v>6</v>
      </c>
      <c r="I16" s="32">
        <v>1</v>
      </c>
      <c r="J16" s="21" t="s">
        <v>25</v>
      </c>
    </row>
    <row r="17" spans="2:10" x14ac:dyDescent="0.3">
      <c r="B17" s="20">
        <v>11</v>
      </c>
      <c r="C17" s="20">
        <v>2.5</v>
      </c>
      <c r="D17" s="4">
        <f>35/88*100</f>
        <v>39.772727272727273</v>
      </c>
      <c r="E17" s="32">
        <v>6</v>
      </c>
      <c r="F17" s="32">
        <v>8</v>
      </c>
      <c r="G17" s="32">
        <v>20</v>
      </c>
      <c r="H17" s="32">
        <v>19</v>
      </c>
      <c r="I17" s="32">
        <v>35</v>
      </c>
      <c r="J17" s="21" t="s">
        <v>25</v>
      </c>
    </row>
    <row r="18" spans="2:10" x14ac:dyDescent="0.3">
      <c r="B18" s="20">
        <v>12</v>
      </c>
      <c r="C18" s="20">
        <v>2.5</v>
      </c>
      <c r="D18" s="4">
        <f>60/88*100</f>
        <v>68.181818181818173</v>
      </c>
      <c r="E18" s="32">
        <v>0</v>
      </c>
      <c r="F18" s="32">
        <v>60</v>
      </c>
      <c r="G18" s="32">
        <v>9</v>
      </c>
      <c r="H18" s="32">
        <v>10</v>
      </c>
      <c r="I18" s="32">
        <v>9</v>
      </c>
      <c r="J18" s="21" t="s">
        <v>25</v>
      </c>
    </row>
    <row r="19" spans="2:10" x14ac:dyDescent="0.3">
      <c r="B19" s="20">
        <v>13</v>
      </c>
      <c r="C19" s="20">
        <v>2.5</v>
      </c>
      <c r="D19" s="4">
        <f>80/88*100</f>
        <v>90.909090909090907</v>
      </c>
      <c r="E19" s="32">
        <v>80</v>
      </c>
      <c r="F19" s="32">
        <v>0</v>
      </c>
      <c r="G19" s="32">
        <v>0</v>
      </c>
      <c r="H19" s="32">
        <v>1</v>
      </c>
      <c r="I19" s="32">
        <v>6</v>
      </c>
      <c r="J19" s="21" t="s">
        <v>25</v>
      </c>
    </row>
    <row r="20" spans="2:10" x14ac:dyDescent="0.3">
      <c r="B20" s="20">
        <v>14</v>
      </c>
      <c r="C20" s="20">
        <v>2.5</v>
      </c>
      <c r="D20" s="4">
        <f>47/88*100</f>
        <v>53.409090909090907</v>
      </c>
      <c r="E20" s="32">
        <v>3</v>
      </c>
      <c r="F20" s="32">
        <v>47</v>
      </c>
      <c r="G20" s="32">
        <v>8</v>
      </c>
      <c r="H20" s="32">
        <v>8</v>
      </c>
      <c r="I20" s="32">
        <v>22</v>
      </c>
      <c r="J20" s="21" t="s">
        <v>25</v>
      </c>
    </row>
    <row r="21" spans="2:10" x14ac:dyDescent="0.3">
      <c r="B21" s="20">
        <v>15</v>
      </c>
      <c r="C21" s="20">
        <v>2.5</v>
      </c>
      <c r="D21" s="4">
        <f>51/88*100</f>
        <v>57.95454545454546</v>
      </c>
      <c r="E21" s="32">
        <v>1</v>
      </c>
      <c r="F21" s="32">
        <v>12</v>
      </c>
      <c r="G21" s="32">
        <v>51</v>
      </c>
      <c r="H21" s="32">
        <v>17</v>
      </c>
      <c r="I21" s="32">
        <v>7</v>
      </c>
      <c r="J21" s="21" t="s">
        <v>25</v>
      </c>
    </row>
    <row r="22" spans="2:10" x14ac:dyDescent="0.3">
      <c r="B22" s="20">
        <v>16</v>
      </c>
      <c r="C22" s="20">
        <v>2.5</v>
      </c>
      <c r="D22" s="4">
        <f>55/88*100</f>
        <v>62.5</v>
      </c>
      <c r="E22" s="32">
        <v>4</v>
      </c>
      <c r="F22" s="32">
        <v>7</v>
      </c>
      <c r="G22" s="32">
        <v>15</v>
      </c>
      <c r="H22" s="32">
        <v>55</v>
      </c>
      <c r="I22" s="32">
        <v>6</v>
      </c>
      <c r="J22" s="21" t="s">
        <v>25</v>
      </c>
    </row>
    <row r="23" spans="2:10" x14ac:dyDescent="0.3">
      <c r="B23" s="20">
        <v>17</v>
      </c>
      <c r="C23" s="20">
        <v>2.5</v>
      </c>
      <c r="D23" s="4">
        <f>27/88*100</f>
        <v>30.681818181818183</v>
      </c>
      <c r="E23" s="32">
        <v>16</v>
      </c>
      <c r="F23" s="32">
        <v>17</v>
      </c>
      <c r="G23" s="32">
        <v>27</v>
      </c>
      <c r="H23" s="32">
        <v>16</v>
      </c>
      <c r="I23" s="32">
        <v>12</v>
      </c>
      <c r="J23" s="21" t="s">
        <v>25</v>
      </c>
    </row>
    <row r="24" spans="2:10" x14ac:dyDescent="0.3">
      <c r="B24" s="20">
        <v>18</v>
      </c>
      <c r="C24" s="20">
        <v>2.5</v>
      </c>
      <c r="D24" s="4">
        <f>52/88*100</f>
        <v>59.090909090909093</v>
      </c>
      <c r="E24" s="32">
        <v>52</v>
      </c>
      <c r="F24" s="32">
        <v>9</v>
      </c>
      <c r="G24" s="32">
        <v>5</v>
      </c>
      <c r="H24" s="32">
        <v>17</v>
      </c>
      <c r="I24" s="32">
        <v>4</v>
      </c>
      <c r="J24" s="21" t="s">
        <v>25</v>
      </c>
    </row>
    <row r="25" spans="2:10" x14ac:dyDescent="0.3">
      <c r="B25" s="20">
        <v>19</v>
      </c>
      <c r="C25" s="20">
        <v>2.5</v>
      </c>
      <c r="D25" s="4">
        <f>55/88*100</f>
        <v>62.5</v>
      </c>
      <c r="E25" s="32">
        <v>5</v>
      </c>
      <c r="F25" s="32">
        <v>12</v>
      </c>
      <c r="G25" s="32">
        <v>7</v>
      </c>
      <c r="H25" s="32">
        <v>9</v>
      </c>
      <c r="I25" s="32">
        <v>55</v>
      </c>
      <c r="J25" s="21" t="s">
        <v>25</v>
      </c>
    </row>
    <row r="26" spans="2:10" x14ac:dyDescent="0.3">
      <c r="B26" s="20">
        <v>20</v>
      </c>
      <c r="C26" s="20">
        <v>2.5</v>
      </c>
      <c r="D26" s="4">
        <f>61/88*100</f>
        <v>69.318181818181827</v>
      </c>
      <c r="E26" s="32">
        <v>61</v>
      </c>
      <c r="F26" s="32">
        <v>7</v>
      </c>
      <c r="G26" s="32">
        <v>10</v>
      </c>
      <c r="H26" s="32">
        <v>3</v>
      </c>
      <c r="I26" s="32">
        <v>7</v>
      </c>
      <c r="J26" s="21" t="s">
        <v>25</v>
      </c>
    </row>
    <row r="27" spans="2:10" x14ac:dyDescent="0.3">
      <c r="B27" s="20">
        <v>21</v>
      </c>
      <c r="C27" s="20">
        <v>2.5</v>
      </c>
      <c r="D27" s="4">
        <f>59/88*100</f>
        <v>67.045454545454547</v>
      </c>
      <c r="E27" s="32">
        <v>2</v>
      </c>
      <c r="F27" s="32">
        <v>19</v>
      </c>
      <c r="G27" s="32">
        <v>59</v>
      </c>
      <c r="H27" s="32">
        <v>4</v>
      </c>
      <c r="I27" s="32">
        <v>4</v>
      </c>
      <c r="J27" s="21" t="s">
        <v>25</v>
      </c>
    </row>
    <row r="28" spans="2:10" x14ac:dyDescent="0.3">
      <c r="B28" s="20">
        <v>22</v>
      </c>
      <c r="C28" s="20">
        <v>2.5</v>
      </c>
      <c r="D28" s="4">
        <f>44/88*100</f>
        <v>50</v>
      </c>
      <c r="E28" s="32">
        <v>31</v>
      </c>
      <c r="F28" s="32">
        <v>1</v>
      </c>
      <c r="G28" s="32">
        <v>44</v>
      </c>
      <c r="H28" s="32">
        <v>12</v>
      </c>
      <c r="I28" s="32">
        <v>0</v>
      </c>
      <c r="J28" s="21" t="s">
        <v>25</v>
      </c>
    </row>
    <row r="29" spans="2:10" x14ac:dyDescent="0.3">
      <c r="B29" s="20">
        <v>23</v>
      </c>
      <c r="C29" s="20">
        <v>2.5</v>
      </c>
      <c r="D29" s="4">
        <f>76/88*100</f>
        <v>86.36363636363636</v>
      </c>
      <c r="E29" s="32">
        <v>0</v>
      </c>
      <c r="F29" s="32">
        <v>3</v>
      </c>
      <c r="G29" s="32">
        <v>76</v>
      </c>
      <c r="H29" s="32">
        <v>2</v>
      </c>
      <c r="I29" s="32">
        <v>7</v>
      </c>
      <c r="J29" s="21" t="s">
        <v>25</v>
      </c>
    </row>
    <row r="30" spans="2:10" x14ac:dyDescent="0.3">
      <c r="B30" s="20">
        <v>24</v>
      </c>
      <c r="C30" s="20">
        <v>2.5</v>
      </c>
      <c r="D30" s="4">
        <f>62/88*100</f>
        <v>70.454545454545453</v>
      </c>
      <c r="E30" s="32">
        <v>10</v>
      </c>
      <c r="F30" s="32">
        <v>62</v>
      </c>
      <c r="G30" s="32">
        <v>0</v>
      </c>
      <c r="H30" s="32">
        <v>5</v>
      </c>
      <c r="I30" s="32">
        <v>11</v>
      </c>
      <c r="J30" s="21" t="s">
        <v>25</v>
      </c>
    </row>
    <row r="31" spans="2:10" x14ac:dyDescent="0.3">
      <c r="B31" s="20">
        <v>25</v>
      </c>
      <c r="C31" s="20">
        <v>2.5</v>
      </c>
      <c r="D31" s="4">
        <f>45/88*100</f>
        <v>51.136363636363633</v>
      </c>
      <c r="E31" s="32">
        <v>5</v>
      </c>
      <c r="F31" s="32">
        <v>14</v>
      </c>
      <c r="G31" s="32">
        <v>45</v>
      </c>
      <c r="H31" s="32">
        <v>19</v>
      </c>
      <c r="I31" s="32">
        <v>5</v>
      </c>
      <c r="J31" s="21" t="s">
        <v>25</v>
      </c>
    </row>
    <row r="32" spans="2:10" x14ac:dyDescent="0.3">
      <c r="B32" s="20">
        <v>26</v>
      </c>
      <c r="C32" s="20">
        <v>2.5</v>
      </c>
      <c r="D32" s="4">
        <f>24/88*100</f>
        <v>27.27272727272727</v>
      </c>
      <c r="E32" s="32">
        <v>5</v>
      </c>
      <c r="F32" s="32">
        <v>1</v>
      </c>
      <c r="G32" s="32">
        <v>40</v>
      </c>
      <c r="H32" s="32">
        <v>18</v>
      </c>
      <c r="I32" s="32">
        <v>24</v>
      </c>
      <c r="J32" s="21" t="s">
        <v>26</v>
      </c>
    </row>
    <row r="33" spans="2:10" x14ac:dyDescent="0.3">
      <c r="B33" s="20">
        <v>27</v>
      </c>
      <c r="C33" s="20">
        <v>2.5</v>
      </c>
      <c r="D33" s="4">
        <f>82/88*100</f>
        <v>93.181818181818173</v>
      </c>
      <c r="E33" s="32">
        <v>0</v>
      </c>
      <c r="F33" s="32">
        <v>82</v>
      </c>
      <c r="G33" s="32">
        <v>1</v>
      </c>
      <c r="H33" s="32">
        <v>2</v>
      </c>
      <c r="I33" s="32">
        <v>3</v>
      </c>
      <c r="J33" s="21" t="s">
        <v>26</v>
      </c>
    </row>
    <row r="34" spans="2:10" x14ac:dyDescent="0.3">
      <c r="B34" s="20">
        <v>28</v>
      </c>
      <c r="C34" s="20">
        <v>2.5</v>
      </c>
      <c r="D34" s="4">
        <f>45/88*100</f>
        <v>51.136363636363633</v>
      </c>
      <c r="E34" s="32">
        <v>3</v>
      </c>
      <c r="F34" s="32">
        <v>18</v>
      </c>
      <c r="G34" s="32">
        <v>45</v>
      </c>
      <c r="H34" s="32">
        <v>2</v>
      </c>
      <c r="I34" s="32">
        <v>20</v>
      </c>
      <c r="J34" s="21" t="s">
        <v>26</v>
      </c>
    </row>
    <row r="35" spans="2:10" x14ac:dyDescent="0.3">
      <c r="B35" s="20">
        <v>29</v>
      </c>
      <c r="C35" s="20">
        <v>2.5</v>
      </c>
      <c r="D35" s="4">
        <f>55/88*100</f>
        <v>62.5</v>
      </c>
      <c r="E35" s="32">
        <v>0</v>
      </c>
      <c r="F35" s="32">
        <v>4</v>
      </c>
      <c r="G35" s="32">
        <v>55</v>
      </c>
      <c r="H35" s="32">
        <v>7</v>
      </c>
      <c r="I35" s="32">
        <v>22</v>
      </c>
      <c r="J35" s="21" t="s">
        <v>26</v>
      </c>
    </row>
    <row r="36" spans="2:10" x14ac:dyDescent="0.3">
      <c r="B36" s="20">
        <v>30</v>
      </c>
      <c r="C36" s="20">
        <v>2.5</v>
      </c>
      <c r="D36" s="4">
        <f>41/88*100</f>
        <v>46.590909090909086</v>
      </c>
      <c r="E36" s="32">
        <v>11</v>
      </c>
      <c r="F36" s="32">
        <v>41</v>
      </c>
      <c r="G36" s="32">
        <v>9</v>
      </c>
      <c r="H36" s="32">
        <v>15</v>
      </c>
      <c r="I36" s="32">
        <v>12</v>
      </c>
      <c r="J36" s="21" t="s">
        <v>26</v>
      </c>
    </row>
    <row r="37" spans="2:10" x14ac:dyDescent="0.3">
      <c r="B37" s="20">
        <v>31</v>
      </c>
      <c r="C37" s="20">
        <v>2.5</v>
      </c>
      <c r="D37" s="4">
        <f>43/88*100</f>
        <v>48.863636363636367</v>
      </c>
      <c r="E37" s="32">
        <v>13</v>
      </c>
      <c r="F37" s="32">
        <v>43</v>
      </c>
      <c r="G37" s="32">
        <v>18</v>
      </c>
      <c r="H37" s="32">
        <v>4</v>
      </c>
      <c r="I37" s="32">
        <v>10</v>
      </c>
      <c r="J37" s="21" t="s">
        <v>26</v>
      </c>
    </row>
    <row r="38" spans="2:10" x14ac:dyDescent="0.3">
      <c r="B38" s="20">
        <v>32</v>
      </c>
      <c r="C38" s="20">
        <v>2.5</v>
      </c>
      <c r="D38" s="4">
        <f>31/88*100</f>
        <v>35.227272727272727</v>
      </c>
      <c r="E38" s="32">
        <v>19</v>
      </c>
      <c r="F38" s="32">
        <v>31</v>
      </c>
      <c r="G38" s="32">
        <v>2</v>
      </c>
      <c r="H38" s="32">
        <v>16</v>
      </c>
      <c r="I38" s="32">
        <v>20</v>
      </c>
      <c r="J38" s="21" t="s">
        <v>26</v>
      </c>
    </row>
    <row r="39" spans="2:10" x14ac:dyDescent="0.3">
      <c r="B39" s="20">
        <v>33</v>
      </c>
      <c r="C39" s="20">
        <v>2.5</v>
      </c>
      <c r="D39" s="4">
        <f>40/88*100</f>
        <v>45.454545454545453</v>
      </c>
      <c r="E39" s="32">
        <v>21</v>
      </c>
      <c r="F39" s="32">
        <v>14</v>
      </c>
      <c r="G39" s="32">
        <v>3</v>
      </c>
      <c r="H39" s="32">
        <v>9</v>
      </c>
      <c r="I39" s="32">
        <v>40</v>
      </c>
      <c r="J39" s="21" t="s">
        <v>26</v>
      </c>
    </row>
    <row r="40" spans="2:10" x14ac:dyDescent="0.3">
      <c r="B40" s="20">
        <v>34</v>
      </c>
      <c r="C40" s="20">
        <v>2.5</v>
      </c>
      <c r="D40" s="4">
        <f>58/88*100</f>
        <v>65.909090909090907</v>
      </c>
      <c r="E40" s="32">
        <v>9</v>
      </c>
      <c r="F40" s="32">
        <v>58</v>
      </c>
      <c r="G40" s="32">
        <v>20</v>
      </c>
      <c r="H40" s="32">
        <v>0</v>
      </c>
      <c r="I40" s="32">
        <v>1</v>
      </c>
      <c r="J40" s="21" t="s">
        <v>26</v>
      </c>
    </row>
    <row r="41" spans="2:10" x14ac:dyDescent="0.3">
      <c r="B41" s="20">
        <v>35</v>
      </c>
      <c r="C41" s="20">
        <v>2.5</v>
      </c>
      <c r="D41" s="4">
        <f>64/88*100</f>
        <v>72.727272727272734</v>
      </c>
      <c r="E41" s="32">
        <v>4</v>
      </c>
      <c r="F41" s="32">
        <v>64</v>
      </c>
      <c r="G41" s="32">
        <v>10</v>
      </c>
      <c r="H41" s="32">
        <v>5</v>
      </c>
      <c r="I41" s="32">
        <v>5</v>
      </c>
      <c r="J41" s="21" t="s">
        <v>26</v>
      </c>
    </row>
    <row r="42" spans="2:10" x14ac:dyDescent="0.3">
      <c r="B42" s="20">
        <v>36</v>
      </c>
      <c r="C42" s="20">
        <v>2.5</v>
      </c>
      <c r="D42" s="4">
        <f>35/88*100</f>
        <v>39.772727272727273</v>
      </c>
      <c r="E42" s="32">
        <v>16</v>
      </c>
      <c r="F42" s="32">
        <v>8</v>
      </c>
      <c r="G42" s="32">
        <v>5</v>
      </c>
      <c r="H42" s="32">
        <v>35</v>
      </c>
      <c r="I42" s="32">
        <v>24</v>
      </c>
      <c r="J42" s="21" t="s">
        <v>26</v>
      </c>
    </row>
    <row r="43" spans="2:10" x14ac:dyDescent="0.3">
      <c r="B43" s="20">
        <v>37</v>
      </c>
      <c r="C43" s="20">
        <v>2.5</v>
      </c>
      <c r="D43" s="4">
        <f>29/88*100</f>
        <v>32.954545454545453</v>
      </c>
      <c r="E43" s="32">
        <v>21</v>
      </c>
      <c r="F43" s="32">
        <v>19</v>
      </c>
      <c r="G43" s="32">
        <v>5</v>
      </c>
      <c r="H43" s="32">
        <v>14</v>
      </c>
      <c r="I43" s="32">
        <v>29</v>
      </c>
      <c r="J43" s="21" t="s">
        <v>26</v>
      </c>
    </row>
    <row r="44" spans="2:10" x14ac:dyDescent="0.3">
      <c r="B44" s="20">
        <v>38</v>
      </c>
      <c r="C44" s="20">
        <v>2.5</v>
      </c>
      <c r="D44" s="4">
        <f>51/88*100</f>
        <v>57.95454545454546</v>
      </c>
      <c r="E44" s="32">
        <v>8</v>
      </c>
      <c r="F44" s="32">
        <v>51</v>
      </c>
      <c r="G44" s="32">
        <v>0</v>
      </c>
      <c r="H44" s="32">
        <v>22</v>
      </c>
      <c r="I44" s="32">
        <v>7</v>
      </c>
      <c r="J44" s="21" t="s">
        <v>26</v>
      </c>
    </row>
    <row r="45" spans="2:10" x14ac:dyDescent="0.3">
      <c r="B45" s="20">
        <v>39</v>
      </c>
      <c r="C45" s="20">
        <v>2.5</v>
      </c>
      <c r="D45" s="4">
        <f>68/88*100</f>
        <v>77.272727272727266</v>
      </c>
      <c r="E45" s="32">
        <v>1</v>
      </c>
      <c r="F45" s="32">
        <v>8</v>
      </c>
      <c r="G45" s="32">
        <v>68</v>
      </c>
      <c r="H45" s="32">
        <v>1</v>
      </c>
      <c r="I45" s="32">
        <v>10</v>
      </c>
      <c r="J45" s="21" t="s">
        <v>26</v>
      </c>
    </row>
    <row r="46" spans="2:10" x14ac:dyDescent="0.3">
      <c r="B46" s="20">
        <v>40</v>
      </c>
      <c r="C46" s="20">
        <v>2.5</v>
      </c>
      <c r="D46" s="4">
        <f>26/88*100</f>
        <v>29.545454545454547</v>
      </c>
      <c r="E46" s="32">
        <v>26</v>
      </c>
      <c r="F46" s="32">
        <v>31</v>
      </c>
      <c r="G46" s="32">
        <v>8</v>
      </c>
      <c r="H46" s="32">
        <v>16</v>
      </c>
      <c r="I46" s="32">
        <v>7</v>
      </c>
      <c r="J46" s="21" t="s">
        <v>26</v>
      </c>
    </row>
  </sheetData>
  <mergeCells count="1">
    <mergeCell ref="B2:J2"/>
  </mergeCells>
  <phoneticPr fontId="1" type="noConversion"/>
  <conditionalFormatting sqref="D7:D46">
    <cfRule type="cellIs" dxfId="1" priority="1" operator="lessThan">
      <formula>50</formula>
    </cfRule>
  </conditionalFormatting>
  <pageMargins left="1" right="1" top="1" bottom="1" header="0.5" footer="0.5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workbookViewId="0">
      <selection activeCell="G26" sqref="G26"/>
    </sheetView>
  </sheetViews>
  <sheetFormatPr defaultRowHeight="16.5" x14ac:dyDescent="0.3"/>
  <cols>
    <col min="2" max="2" width="9" style="26"/>
    <col min="4" max="4" width="9" customWidth="1"/>
    <col min="11" max="11" width="9.75" customWidth="1"/>
  </cols>
  <sheetData>
    <row r="2" spans="2:10" ht="27.75" x14ac:dyDescent="0.3">
      <c r="B2" s="37" t="s">
        <v>38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23"/>
      <c r="C3" s="14"/>
      <c r="D3" s="14"/>
      <c r="E3" s="14"/>
      <c r="F3" s="14"/>
      <c r="G3" s="14"/>
      <c r="H3" s="14"/>
      <c r="I3" s="14"/>
    </row>
    <row r="4" spans="2:10" x14ac:dyDescent="0.3">
      <c r="B4" s="24" t="s">
        <v>16</v>
      </c>
      <c r="C4" s="16" t="s">
        <v>17</v>
      </c>
      <c r="E4" s="3" t="s">
        <v>4</v>
      </c>
      <c r="F4" s="16">
        <v>118</v>
      </c>
      <c r="G4" s="3" t="s">
        <v>18</v>
      </c>
      <c r="H4" s="19">
        <v>59.6</v>
      </c>
      <c r="I4" s="3" t="s">
        <v>19</v>
      </c>
      <c r="J4" s="16">
        <v>40</v>
      </c>
    </row>
    <row r="5" spans="2:10" ht="9" customHeight="1" x14ac:dyDescent="0.3">
      <c r="B5" s="25"/>
      <c r="C5" s="15"/>
      <c r="D5" s="15"/>
      <c r="E5" s="13"/>
      <c r="F5" s="15"/>
      <c r="G5" s="15"/>
      <c r="H5" s="15"/>
      <c r="I5" s="15"/>
    </row>
    <row r="6" spans="2:10" x14ac:dyDescent="0.3">
      <c r="B6" s="24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1">
        <v>1</v>
      </c>
      <c r="C7" s="9">
        <v>2.5</v>
      </c>
      <c r="D7" s="4">
        <f>71/87*100</f>
        <v>81.609195402298852</v>
      </c>
      <c r="E7" s="32">
        <v>5</v>
      </c>
      <c r="F7" s="32">
        <v>71</v>
      </c>
      <c r="G7" s="32">
        <v>5</v>
      </c>
      <c r="H7" s="32">
        <v>4</v>
      </c>
      <c r="I7" s="32">
        <v>2</v>
      </c>
      <c r="J7" s="2" t="s">
        <v>20</v>
      </c>
    </row>
    <row r="8" spans="2:10" x14ac:dyDescent="0.3">
      <c r="B8" s="21">
        <v>2</v>
      </c>
      <c r="C8" s="9">
        <v>2.5</v>
      </c>
      <c r="D8" s="4">
        <f>79/87*100</f>
        <v>90.804597701149419</v>
      </c>
      <c r="E8" s="32">
        <v>3</v>
      </c>
      <c r="F8" s="32">
        <v>3</v>
      </c>
      <c r="G8" s="32">
        <v>79</v>
      </c>
      <c r="H8" s="32">
        <v>1</v>
      </c>
      <c r="I8" s="32">
        <v>1</v>
      </c>
      <c r="J8" s="2" t="s">
        <v>20</v>
      </c>
    </row>
    <row r="9" spans="2:10" x14ac:dyDescent="0.3">
      <c r="B9" s="21">
        <v>3</v>
      </c>
      <c r="C9" s="9">
        <v>2.5</v>
      </c>
      <c r="D9" s="4">
        <f>68/87*100</f>
        <v>78.160919540229884</v>
      </c>
      <c r="E9" s="32">
        <v>6</v>
      </c>
      <c r="F9" s="32">
        <v>3</v>
      </c>
      <c r="G9" s="32">
        <v>68</v>
      </c>
      <c r="H9" s="32">
        <v>0</v>
      </c>
      <c r="I9" s="32">
        <v>10</v>
      </c>
      <c r="J9" s="2" t="s">
        <v>20</v>
      </c>
    </row>
    <row r="10" spans="2:10" x14ac:dyDescent="0.3">
      <c r="B10" s="21">
        <v>4</v>
      </c>
      <c r="C10" s="9">
        <v>2.5</v>
      </c>
      <c r="D10" s="4">
        <f>48/87*100</f>
        <v>55.172413793103445</v>
      </c>
      <c r="E10" s="32">
        <v>15</v>
      </c>
      <c r="F10" s="32">
        <v>48</v>
      </c>
      <c r="G10" s="32">
        <v>5</v>
      </c>
      <c r="H10" s="32">
        <v>10</v>
      </c>
      <c r="I10" s="32">
        <v>9</v>
      </c>
      <c r="J10" s="2" t="s">
        <v>20</v>
      </c>
    </row>
    <row r="11" spans="2:10" x14ac:dyDescent="0.3">
      <c r="B11" s="21">
        <v>5</v>
      </c>
      <c r="C11" s="9">
        <v>2.5</v>
      </c>
      <c r="D11" s="4">
        <f>72/87*100</f>
        <v>82.758620689655174</v>
      </c>
      <c r="E11" s="32">
        <v>2</v>
      </c>
      <c r="F11" s="32">
        <v>5</v>
      </c>
      <c r="G11" s="32">
        <v>3</v>
      </c>
      <c r="H11" s="32">
        <v>72</v>
      </c>
      <c r="I11" s="32">
        <v>5</v>
      </c>
      <c r="J11" s="2" t="s">
        <v>20</v>
      </c>
    </row>
    <row r="12" spans="2:10" x14ac:dyDescent="0.3">
      <c r="B12" s="21">
        <v>6</v>
      </c>
      <c r="C12" s="9">
        <v>2.5</v>
      </c>
      <c r="D12" s="4">
        <f>81/87*100</f>
        <v>93.103448275862064</v>
      </c>
      <c r="E12" s="32">
        <v>0</v>
      </c>
      <c r="F12" s="32">
        <v>81</v>
      </c>
      <c r="G12" s="32">
        <v>1</v>
      </c>
      <c r="H12" s="32">
        <v>2</v>
      </c>
      <c r="I12" s="32">
        <v>3</v>
      </c>
      <c r="J12" s="2" t="s">
        <v>20</v>
      </c>
    </row>
    <row r="13" spans="2:10" x14ac:dyDescent="0.3">
      <c r="B13" s="21">
        <v>7</v>
      </c>
      <c r="C13" s="9">
        <v>2.5</v>
      </c>
      <c r="D13" s="4">
        <f>57/87*100</f>
        <v>65.517241379310349</v>
      </c>
      <c r="E13" s="32">
        <v>57</v>
      </c>
      <c r="F13" s="32">
        <v>18</v>
      </c>
      <c r="G13" s="32">
        <v>1</v>
      </c>
      <c r="H13" s="32">
        <v>6</v>
      </c>
      <c r="I13" s="32">
        <v>5</v>
      </c>
      <c r="J13" s="2" t="s">
        <v>20</v>
      </c>
    </row>
    <row r="14" spans="2:10" x14ac:dyDescent="0.3">
      <c r="B14" s="21">
        <v>8</v>
      </c>
      <c r="C14" s="9">
        <v>2.5</v>
      </c>
      <c r="D14" s="4">
        <f>57/87*100</f>
        <v>65.517241379310349</v>
      </c>
      <c r="E14" s="32">
        <v>1</v>
      </c>
      <c r="F14" s="32">
        <v>57</v>
      </c>
      <c r="G14" s="32">
        <v>4</v>
      </c>
      <c r="H14" s="32">
        <v>14</v>
      </c>
      <c r="I14" s="32">
        <v>11</v>
      </c>
      <c r="J14" s="2" t="s">
        <v>20</v>
      </c>
    </row>
    <row r="15" spans="2:10" x14ac:dyDescent="0.3">
      <c r="B15" s="21">
        <v>9</v>
      </c>
      <c r="C15" s="9">
        <v>2.5</v>
      </c>
      <c r="D15" s="4">
        <f>54/87*100</f>
        <v>62.068965517241381</v>
      </c>
      <c r="E15" s="32">
        <v>10</v>
      </c>
      <c r="F15" s="32">
        <v>8</v>
      </c>
      <c r="G15" s="32">
        <v>11</v>
      </c>
      <c r="H15" s="32">
        <v>54</v>
      </c>
      <c r="I15" s="32">
        <v>4</v>
      </c>
      <c r="J15" s="2" t="s">
        <v>20</v>
      </c>
    </row>
    <row r="16" spans="2:10" x14ac:dyDescent="0.3">
      <c r="B16" s="21">
        <v>10</v>
      </c>
      <c r="C16" s="9">
        <v>2.5</v>
      </c>
      <c r="D16" s="4">
        <f>52/87*100</f>
        <v>59.770114942528743</v>
      </c>
      <c r="E16" s="32">
        <v>1</v>
      </c>
      <c r="F16" s="32">
        <v>13</v>
      </c>
      <c r="G16" s="32">
        <v>20</v>
      </c>
      <c r="H16" s="32">
        <v>52</v>
      </c>
      <c r="I16" s="32">
        <v>1</v>
      </c>
      <c r="J16" s="2" t="s">
        <v>20</v>
      </c>
    </row>
    <row r="17" spans="2:10" x14ac:dyDescent="0.3">
      <c r="B17" s="21">
        <v>11</v>
      </c>
      <c r="C17" s="9">
        <v>2.5</v>
      </c>
      <c r="D17" s="4">
        <f>49/87*100</f>
        <v>56.321839080459768</v>
      </c>
      <c r="E17" s="32">
        <v>2</v>
      </c>
      <c r="F17" s="32">
        <v>21</v>
      </c>
      <c r="G17" s="32">
        <v>49</v>
      </c>
      <c r="H17" s="32">
        <v>2</v>
      </c>
      <c r="I17" s="32">
        <v>13</v>
      </c>
      <c r="J17" s="2" t="s">
        <v>20</v>
      </c>
    </row>
    <row r="18" spans="2:10" x14ac:dyDescent="0.3">
      <c r="B18" s="21">
        <v>12</v>
      </c>
      <c r="C18" s="9">
        <v>2.5</v>
      </c>
      <c r="D18" s="4">
        <f>34/87*100</f>
        <v>39.080459770114942</v>
      </c>
      <c r="E18" s="32">
        <v>35</v>
      </c>
      <c r="F18" s="32">
        <v>4</v>
      </c>
      <c r="G18" s="32">
        <v>4</v>
      </c>
      <c r="H18" s="32">
        <v>9</v>
      </c>
      <c r="I18" s="32">
        <v>34</v>
      </c>
      <c r="J18" s="2" t="s">
        <v>20</v>
      </c>
    </row>
    <row r="19" spans="2:10" x14ac:dyDescent="0.3">
      <c r="B19" s="21">
        <v>13</v>
      </c>
      <c r="C19" s="9">
        <v>2.5</v>
      </c>
      <c r="D19" s="4">
        <f>73/87*100</f>
        <v>83.908045977011497</v>
      </c>
      <c r="E19" s="32">
        <v>5</v>
      </c>
      <c r="F19" s="32">
        <v>2</v>
      </c>
      <c r="G19" s="32">
        <v>7</v>
      </c>
      <c r="H19" s="32">
        <v>73</v>
      </c>
      <c r="I19" s="32">
        <v>0</v>
      </c>
      <c r="J19" s="2" t="s">
        <v>21</v>
      </c>
    </row>
    <row r="20" spans="2:10" x14ac:dyDescent="0.3">
      <c r="B20" s="21">
        <v>14</v>
      </c>
      <c r="C20" s="9">
        <v>2.5</v>
      </c>
      <c r="D20" s="4">
        <f>34/87*100</f>
        <v>39.080459770114942</v>
      </c>
      <c r="E20" s="32">
        <v>1</v>
      </c>
      <c r="F20" s="32">
        <v>34</v>
      </c>
      <c r="G20" s="32">
        <v>12</v>
      </c>
      <c r="H20" s="32">
        <v>18</v>
      </c>
      <c r="I20" s="32">
        <v>22</v>
      </c>
      <c r="J20" s="2" t="s">
        <v>21</v>
      </c>
    </row>
    <row r="21" spans="2:10" x14ac:dyDescent="0.3">
      <c r="B21" s="21">
        <v>15</v>
      </c>
      <c r="C21" s="9">
        <v>2.5</v>
      </c>
      <c r="D21" s="4">
        <f>54/87*100</f>
        <v>62.068965517241381</v>
      </c>
      <c r="E21" s="32">
        <v>4</v>
      </c>
      <c r="F21" s="32">
        <v>8</v>
      </c>
      <c r="G21" s="32">
        <v>14</v>
      </c>
      <c r="H21" s="32">
        <v>7</v>
      </c>
      <c r="I21" s="32">
        <v>54</v>
      </c>
      <c r="J21" s="2" t="s">
        <v>21</v>
      </c>
    </row>
    <row r="22" spans="2:10" x14ac:dyDescent="0.3">
      <c r="B22" s="21">
        <v>16</v>
      </c>
      <c r="C22" s="9">
        <v>2.5</v>
      </c>
      <c r="D22" s="4">
        <f>67/87*100</f>
        <v>77.011494252873561</v>
      </c>
      <c r="E22" s="32">
        <v>3</v>
      </c>
      <c r="F22" s="32">
        <v>67</v>
      </c>
      <c r="G22" s="32">
        <v>9</v>
      </c>
      <c r="H22" s="32">
        <v>7</v>
      </c>
      <c r="I22" s="32">
        <v>1</v>
      </c>
      <c r="J22" s="2" t="s">
        <v>21</v>
      </c>
    </row>
    <row r="23" spans="2:10" x14ac:dyDescent="0.3">
      <c r="B23" s="21">
        <v>17</v>
      </c>
      <c r="C23" s="9">
        <v>2.5</v>
      </c>
      <c r="D23" s="4">
        <f>57/87*100</f>
        <v>65.517241379310349</v>
      </c>
      <c r="E23" s="32">
        <v>7</v>
      </c>
      <c r="F23" s="32">
        <v>8</v>
      </c>
      <c r="G23" s="32">
        <v>1</v>
      </c>
      <c r="H23" s="32">
        <v>14</v>
      </c>
      <c r="I23" s="32">
        <v>57</v>
      </c>
      <c r="J23" s="2" t="s">
        <v>21</v>
      </c>
    </row>
    <row r="24" spans="2:10" x14ac:dyDescent="0.3">
      <c r="B24" s="20">
        <v>18</v>
      </c>
      <c r="C24" s="9">
        <v>2.5</v>
      </c>
      <c r="D24" s="4">
        <f>35/87*100</f>
        <v>40.229885057471265</v>
      </c>
      <c r="E24" s="32">
        <v>6</v>
      </c>
      <c r="F24" s="32">
        <v>17</v>
      </c>
      <c r="G24" s="32">
        <v>35</v>
      </c>
      <c r="H24" s="32">
        <v>14</v>
      </c>
      <c r="I24" s="32">
        <v>15</v>
      </c>
      <c r="J24" s="2" t="s">
        <v>21</v>
      </c>
    </row>
    <row r="25" spans="2:10" x14ac:dyDescent="0.3">
      <c r="B25" s="20">
        <v>19</v>
      </c>
      <c r="C25" s="9">
        <v>2.5</v>
      </c>
      <c r="D25" s="4">
        <f>50/87*100</f>
        <v>57.47126436781609</v>
      </c>
      <c r="E25" s="32">
        <v>22</v>
      </c>
      <c r="F25" s="32">
        <v>4</v>
      </c>
      <c r="G25" s="32">
        <v>8</v>
      </c>
      <c r="H25" s="32">
        <v>50</v>
      </c>
      <c r="I25" s="32">
        <v>3</v>
      </c>
      <c r="J25" s="2" t="s">
        <v>21</v>
      </c>
    </row>
    <row r="26" spans="2:10" x14ac:dyDescent="0.3">
      <c r="B26" s="20">
        <v>20</v>
      </c>
      <c r="C26" s="9">
        <v>2.5</v>
      </c>
      <c r="D26" s="4">
        <f>53/87*100</f>
        <v>60.919540229885058</v>
      </c>
      <c r="E26" s="32">
        <v>11</v>
      </c>
      <c r="F26" s="32">
        <v>53</v>
      </c>
      <c r="G26" s="32">
        <v>4</v>
      </c>
      <c r="H26" s="32">
        <v>5</v>
      </c>
      <c r="I26" s="32">
        <v>14</v>
      </c>
      <c r="J26" s="21" t="s">
        <v>21</v>
      </c>
    </row>
    <row r="27" spans="2:10" x14ac:dyDescent="0.3">
      <c r="B27" s="20">
        <v>21</v>
      </c>
      <c r="C27" s="9">
        <v>2.5</v>
      </c>
      <c r="D27" s="4">
        <f>71/87*100</f>
        <v>81.609195402298852</v>
      </c>
      <c r="E27" s="32">
        <v>5</v>
      </c>
      <c r="F27" s="32">
        <v>71</v>
      </c>
      <c r="G27" s="32">
        <v>6</v>
      </c>
      <c r="H27" s="32">
        <v>0</v>
      </c>
      <c r="I27" s="32">
        <v>5</v>
      </c>
      <c r="J27" s="2" t="s">
        <v>21</v>
      </c>
    </row>
    <row r="28" spans="2:10" x14ac:dyDescent="0.3">
      <c r="B28" s="20">
        <v>22</v>
      </c>
      <c r="C28" s="9">
        <v>2.5</v>
      </c>
      <c r="D28" s="4">
        <f>61/87*100</f>
        <v>70.114942528735639</v>
      </c>
      <c r="E28" s="32">
        <v>2</v>
      </c>
      <c r="F28" s="32">
        <v>7</v>
      </c>
      <c r="G28" s="32">
        <v>1</v>
      </c>
      <c r="H28" s="32">
        <v>16</v>
      </c>
      <c r="I28" s="32">
        <v>61</v>
      </c>
      <c r="J28" s="2" t="s">
        <v>21</v>
      </c>
    </row>
    <row r="29" spans="2:10" x14ac:dyDescent="0.3">
      <c r="B29" s="20">
        <v>23</v>
      </c>
      <c r="C29" s="9">
        <v>2.5</v>
      </c>
      <c r="D29" s="4">
        <f>27/87*100</f>
        <v>31.03448275862069</v>
      </c>
      <c r="E29" s="32">
        <v>9</v>
      </c>
      <c r="F29" s="32">
        <v>27</v>
      </c>
      <c r="G29" s="32">
        <v>7</v>
      </c>
      <c r="H29" s="32">
        <v>12</v>
      </c>
      <c r="I29" s="32">
        <v>31</v>
      </c>
      <c r="J29" s="4" t="s">
        <v>21</v>
      </c>
    </row>
    <row r="30" spans="2:10" x14ac:dyDescent="0.3">
      <c r="B30" s="20">
        <v>24</v>
      </c>
      <c r="C30" s="9">
        <v>2.5</v>
      </c>
      <c r="D30" s="4">
        <f>46/87*100</f>
        <v>52.873563218390807</v>
      </c>
      <c r="E30" s="32">
        <v>7</v>
      </c>
      <c r="F30" s="32">
        <v>4</v>
      </c>
      <c r="G30" s="32">
        <v>19</v>
      </c>
      <c r="H30" s="32">
        <v>46</v>
      </c>
      <c r="I30" s="32">
        <v>11</v>
      </c>
      <c r="J30" s="4" t="s">
        <v>21</v>
      </c>
    </row>
    <row r="31" spans="2:10" x14ac:dyDescent="0.3">
      <c r="B31" s="20">
        <v>25</v>
      </c>
      <c r="C31" s="9">
        <v>2.5</v>
      </c>
      <c r="D31" s="4">
        <f>64/87*100</f>
        <v>73.563218390804593</v>
      </c>
      <c r="E31" s="32">
        <v>1</v>
      </c>
      <c r="F31" s="32">
        <v>0</v>
      </c>
      <c r="G31" s="32">
        <v>64</v>
      </c>
      <c r="H31" s="32">
        <v>7</v>
      </c>
      <c r="I31" s="32">
        <v>15</v>
      </c>
      <c r="J31" s="4" t="s">
        <v>22</v>
      </c>
    </row>
    <row r="32" spans="2:10" x14ac:dyDescent="0.3">
      <c r="B32" s="20">
        <v>26</v>
      </c>
      <c r="C32" s="9">
        <v>2.5</v>
      </c>
      <c r="D32" s="4">
        <f>44/87*100</f>
        <v>50.574712643678168</v>
      </c>
      <c r="E32" s="32">
        <v>10</v>
      </c>
      <c r="F32" s="32">
        <v>4</v>
      </c>
      <c r="G32" s="32">
        <v>14</v>
      </c>
      <c r="H32" s="32">
        <v>44</v>
      </c>
      <c r="I32" s="32">
        <v>14</v>
      </c>
      <c r="J32" s="4" t="s">
        <v>22</v>
      </c>
    </row>
    <row r="33" spans="2:10" x14ac:dyDescent="0.3">
      <c r="B33" s="20">
        <v>27</v>
      </c>
      <c r="C33" s="9">
        <v>2.5</v>
      </c>
      <c r="D33" s="4">
        <f>60/87*100</f>
        <v>68.965517241379317</v>
      </c>
      <c r="E33" s="32">
        <v>10</v>
      </c>
      <c r="F33" s="32">
        <v>7</v>
      </c>
      <c r="G33" s="32">
        <v>2</v>
      </c>
      <c r="H33" s="32">
        <v>60</v>
      </c>
      <c r="I33" s="32">
        <v>7</v>
      </c>
      <c r="J33" s="2" t="s">
        <v>22</v>
      </c>
    </row>
    <row r="34" spans="2:10" x14ac:dyDescent="0.3">
      <c r="B34" s="20">
        <v>28</v>
      </c>
      <c r="C34" s="9">
        <v>2.5</v>
      </c>
      <c r="D34" s="4">
        <f>43/87*100</f>
        <v>49.425287356321839</v>
      </c>
      <c r="E34" s="32">
        <v>26</v>
      </c>
      <c r="F34" s="32">
        <v>43</v>
      </c>
      <c r="G34" s="32">
        <v>5</v>
      </c>
      <c r="H34" s="32">
        <v>7</v>
      </c>
      <c r="I34" s="32">
        <v>5</v>
      </c>
      <c r="J34" s="2" t="s">
        <v>22</v>
      </c>
    </row>
    <row r="35" spans="2:10" x14ac:dyDescent="0.3">
      <c r="B35" s="20">
        <v>29</v>
      </c>
      <c r="C35" s="9">
        <v>2.5</v>
      </c>
      <c r="D35" s="4">
        <f>40/87*100</f>
        <v>45.977011494252871</v>
      </c>
      <c r="E35" s="32">
        <v>3</v>
      </c>
      <c r="F35" s="32">
        <v>13</v>
      </c>
      <c r="G35" s="32">
        <v>40</v>
      </c>
      <c r="H35" s="32">
        <v>19</v>
      </c>
      <c r="I35" s="32">
        <v>11</v>
      </c>
      <c r="J35" s="2" t="s">
        <v>22</v>
      </c>
    </row>
    <row r="36" spans="2:10" x14ac:dyDescent="0.3">
      <c r="B36" s="20">
        <v>30</v>
      </c>
      <c r="C36" s="9">
        <v>2.5</v>
      </c>
      <c r="D36" s="4">
        <f>40/87*100</f>
        <v>45.977011494252871</v>
      </c>
      <c r="E36" s="32">
        <v>4</v>
      </c>
      <c r="F36" s="32">
        <v>21</v>
      </c>
      <c r="G36" s="32">
        <v>40</v>
      </c>
      <c r="H36" s="32">
        <v>18</v>
      </c>
      <c r="I36" s="32">
        <v>3</v>
      </c>
      <c r="J36" s="2" t="s">
        <v>22</v>
      </c>
    </row>
    <row r="37" spans="2:10" x14ac:dyDescent="0.3">
      <c r="B37" s="20">
        <v>31</v>
      </c>
      <c r="C37" s="9">
        <v>2.5</v>
      </c>
      <c r="D37" s="4">
        <f>39/87*100</f>
        <v>44.827586206896555</v>
      </c>
      <c r="E37" s="32">
        <v>10</v>
      </c>
      <c r="F37" s="32">
        <v>39</v>
      </c>
      <c r="G37" s="32">
        <v>4</v>
      </c>
      <c r="H37" s="32">
        <v>3</v>
      </c>
      <c r="I37" s="32">
        <v>30</v>
      </c>
      <c r="J37" s="2" t="s">
        <v>22</v>
      </c>
    </row>
    <row r="38" spans="2:10" x14ac:dyDescent="0.3">
      <c r="B38" s="20">
        <v>32</v>
      </c>
      <c r="C38" s="9">
        <v>2.5</v>
      </c>
      <c r="D38" s="4">
        <f>46/87*100</f>
        <v>52.873563218390807</v>
      </c>
      <c r="E38" s="32">
        <v>24</v>
      </c>
      <c r="F38" s="32">
        <v>4</v>
      </c>
      <c r="G38" s="32">
        <v>46</v>
      </c>
      <c r="H38" s="32">
        <v>5</v>
      </c>
      <c r="I38" s="32">
        <v>7</v>
      </c>
      <c r="J38" s="2" t="s">
        <v>22</v>
      </c>
    </row>
    <row r="39" spans="2:10" x14ac:dyDescent="0.3">
      <c r="B39" s="20">
        <v>33</v>
      </c>
      <c r="C39" s="9">
        <v>2.5</v>
      </c>
      <c r="D39" s="4">
        <f>54/87*100</f>
        <v>62.068965517241381</v>
      </c>
      <c r="E39" s="32">
        <v>11</v>
      </c>
      <c r="F39" s="32">
        <v>54</v>
      </c>
      <c r="G39" s="32">
        <v>1</v>
      </c>
      <c r="H39" s="32">
        <v>17</v>
      </c>
      <c r="I39" s="32">
        <v>3</v>
      </c>
      <c r="J39" s="2" t="s">
        <v>23</v>
      </c>
    </row>
    <row r="40" spans="2:10" x14ac:dyDescent="0.3">
      <c r="B40" s="20">
        <v>34</v>
      </c>
      <c r="C40" s="9">
        <v>2.5</v>
      </c>
      <c r="D40" s="4">
        <f>23/87*100</f>
        <v>26.436781609195403</v>
      </c>
      <c r="E40" s="32">
        <v>16</v>
      </c>
      <c r="F40" s="32">
        <v>23</v>
      </c>
      <c r="G40" s="32">
        <v>18</v>
      </c>
      <c r="H40" s="32">
        <v>15</v>
      </c>
      <c r="I40" s="32">
        <v>14</v>
      </c>
      <c r="J40" s="2" t="s">
        <v>23</v>
      </c>
    </row>
    <row r="41" spans="2:10" x14ac:dyDescent="0.3">
      <c r="B41" s="20">
        <v>35</v>
      </c>
      <c r="C41" s="9">
        <v>2.5</v>
      </c>
      <c r="D41" s="4">
        <f>45/87*100</f>
        <v>51.724137931034484</v>
      </c>
      <c r="E41" s="32">
        <v>7</v>
      </c>
      <c r="F41" s="32">
        <v>45</v>
      </c>
      <c r="G41" s="32">
        <v>12</v>
      </c>
      <c r="H41" s="32">
        <v>9</v>
      </c>
      <c r="I41" s="32">
        <v>13</v>
      </c>
      <c r="J41" s="2" t="s">
        <v>23</v>
      </c>
    </row>
    <row r="42" spans="2:10" x14ac:dyDescent="0.3">
      <c r="B42" s="20">
        <v>36</v>
      </c>
      <c r="C42" s="9">
        <v>2.5</v>
      </c>
      <c r="D42" s="4">
        <f>63/87*100</f>
        <v>72.41379310344827</v>
      </c>
      <c r="E42" s="32">
        <v>6</v>
      </c>
      <c r="F42" s="32">
        <v>10</v>
      </c>
      <c r="G42" s="32">
        <v>3</v>
      </c>
      <c r="H42" s="32">
        <v>4</v>
      </c>
      <c r="I42" s="32">
        <v>63</v>
      </c>
      <c r="J42" s="2" t="s">
        <v>23</v>
      </c>
    </row>
    <row r="43" spans="2:10" x14ac:dyDescent="0.3">
      <c r="B43" s="20">
        <v>37</v>
      </c>
      <c r="C43" s="9">
        <v>2.5</v>
      </c>
      <c r="D43" s="4">
        <f>30/87*100</f>
        <v>34.482758620689658</v>
      </c>
      <c r="E43" s="32">
        <v>13</v>
      </c>
      <c r="F43" s="32">
        <v>30</v>
      </c>
      <c r="G43" s="32">
        <v>11</v>
      </c>
      <c r="H43" s="32">
        <v>22</v>
      </c>
      <c r="I43" s="32">
        <v>10</v>
      </c>
      <c r="J43" s="2" t="s">
        <v>23</v>
      </c>
    </row>
    <row r="44" spans="2:10" x14ac:dyDescent="0.3">
      <c r="B44" s="20">
        <v>38</v>
      </c>
      <c r="C44" s="9">
        <v>2.5</v>
      </c>
      <c r="D44" s="4">
        <f>38/87*100</f>
        <v>43.678160919540232</v>
      </c>
      <c r="E44" s="32">
        <v>10</v>
      </c>
      <c r="F44" s="32">
        <v>5</v>
      </c>
      <c r="G44" s="32">
        <v>38</v>
      </c>
      <c r="H44" s="32">
        <v>25</v>
      </c>
      <c r="I44" s="32">
        <v>8</v>
      </c>
      <c r="J44" s="2" t="s">
        <v>23</v>
      </c>
    </row>
    <row r="45" spans="2:10" x14ac:dyDescent="0.3">
      <c r="B45" s="20">
        <v>39</v>
      </c>
      <c r="C45" s="9">
        <v>2.5</v>
      </c>
      <c r="D45" s="4">
        <f>42/87*100</f>
        <v>48.275862068965516</v>
      </c>
      <c r="E45" s="32">
        <v>2</v>
      </c>
      <c r="F45" s="32">
        <v>13</v>
      </c>
      <c r="G45" s="32">
        <v>13</v>
      </c>
      <c r="H45" s="32">
        <v>16</v>
      </c>
      <c r="I45" s="32">
        <v>42</v>
      </c>
      <c r="J45" s="4" t="s">
        <v>23</v>
      </c>
    </row>
    <row r="46" spans="2:10" x14ac:dyDescent="0.3">
      <c r="B46" s="20">
        <v>40</v>
      </c>
      <c r="C46" s="9">
        <v>2.5</v>
      </c>
      <c r="D46" s="4">
        <f>60/87*100</f>
        <v>68.965517241379317</v>
      </c>
      <c r="E46" s="32">
        <v>7</v>
      </c>
      <c r="F46" s="32">
        <v>60</v>
      </c>
      <c r="G46" s="32">
        <v>13</v>
      </c>
      <c r="H46" s="32">
        <v>5</v>
      </c>
      <c r="I46" s="32">
        <v>1</v>
      </c>
      <c r="J46" s="2" t="s">
        <v>23</v>
      </c>
    </row>
  </sheetData>
  <mergeCells count="1">
    <mergeCell ref="B2:J2"/>
  </mergeCells>
  <phoneticPr fontId="3" type="noConversion"/>
  <conditionalFormatting sqref="J26 J29:J32 J45 D7:D46">
    <cfRule type="cellIs" dxfId="0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전체통계표</vt:lpstr>
      <vt:lpstr>산업재산권법통계표</vt:lpstr>
      <vt:lpstr>민법통계표</vt:lpstr>
      <vt:lpstr>문항분석표(산업재산권법)</vt:lpstr>
      <vt:lpstr>문항분석표(민법개론)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2023-10-04T11:46:43Z</cp:lastPrinted>
  <dcterms:created xsi:type="dcterms:W3CDTF">2022-06-27T08:52:48Z</dcterms:created>
  <dcterms:modified xsi:type="dcterms:W3CDTF">2025-07-10T01:14:10Z</dcterms:modified>
</cp:coreProperties>
</file>