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2025\8월\"/>
    </mc:Choice>
  </mc:AlternateContent>
  <xr:revisionPtr revIDLastSave="0" documentId="13_ncr:1_{F9CBA036-3387-4412-A3CC-E4412C4F0772}" xr6:coauthVersionLast="47" xr6:coauthVersionMax="47" xr10:uidLastSave="{00000000-0000-0000-0000-000000000000}"/>
  <bookViews>
    <workbookView xWindow="38280" yWindow="3150" windowWidth="29040" windowHeight="15840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통계표" sheetId="8" r:id="rId4"/>
    <sheet name="문항분석표(산업재산권법)" sheetId="4" r:id="rId5"/>
    <sheet name="문항분석표(민법개론)" sheetId="3" r:id="rId6"/>
    <sheet name="문항분석표(자연과학)" sheetId="9" r:id="rId7"/>
  </sheets>
  <definedNames>
    <definedName name="_xlnm._FilterDatabase" localSheetId="2" hidden="1">민법통계표!#REF!</definedName>
    <definedName name="_xlnm._FilterDatabase" localSheetId="3" hidden="1">자연과학통계표!#REF!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5" l="1"/>
  <c r="G101" i="5"/>
  <c r="G80" i="5"/>
  <c r="G79" i="5"/>
  <c r="G77" i="5"/>
  <c r="G56" i="5"/>
  <c r="G55" i="5"/>
  <c r="G53" i="5"/>
  <c r="G32" i="5"/>
  <c r="G31" i="5"/>
  <c r="G29" i="5"/>
  <c r="G8" i="5"/>
  <c r="G7" i="5"/>
  <c r="G5" i="5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T52" i="7" s="1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91" i="8"/>
  <c r="G90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5" i="8"/>
  <c r="Q44" i="8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96" i="2"/>
  <c r="G95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100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99" i="5"/>
  <c r="G98" i="5"/>
  <c r="G97" i="5"/>
  <c r="G96" i="5"/>
  <c r="G6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30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4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8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J123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99" i="7"/>
  <c r="J98" i="7"/>
  <c r="J97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5" i="7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Q24" i="8"/>
  <c r="Q21" i="8" l="1"/>
  <c r="Q45" i="8"/>
  <c r="Q22" i="8"/>
  <c r="Q49" i="8"/>
  <c r="Q23" i="8"/>
  <c r="Q25" i="8"/>
  <c r="Q26" i="8"/>
  <c r="Q27" i="8"/>
  <c r="Q28" i="8"/>
  <c r="Q5" i="8"/>
  <c r="R5" i="8" s="1"/>
  <c r="Q29" i="8"/>
  <c r="Q6" i="8"/>
  <c r="Q30" i="8"/>
  <c r="Q7" i="8"/>
  <c r="Q31" i="8"/>
  <c r="Q8" i="8"/>
  <c r="Q32" i="8"/>
  <c r="Q9" i="8"/>
  <c r="Q33" i="8"/>
  <c r="Q10" i="8"/>
  <c r="Q34" i="8"/>
  <c r="Q11" i="8"/>
  <c r="Q35" i="8"/>
  <c r="Q12" i="8"/>
  <c r="Q36" i="8"/>
  <c r="Q13" i="8"/>
  <c r="Q37" i="8"/>
  <c r="Q14" i="8"/>
  <c r="Q38" i="8"/>
  <c r="Q15" i="8"/>
  <c r="Q39" i="8"/>
  <c r="Q16" i="8"/>
  <c r="Q40" i="8"/>
  <c r="Q17" i="8"/>
  <c r="Q41" i="8"/>
  <c r="Q18" i="8"/>
  <c r="Q42" i="8"/>
  <c r="Q19" i="8"/>
  <c r="Q43" i="8"/>
  <c r="Q20" i="8"/>
  <c r="R6" i="8" l="1"/>
  <c r="R7" i="8"/>
  <c r="R8" i="8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R44" i="8" s="1"/>
  <c r="R45" i="8" s="1"/>
  <c r="T53" i="7" l="1"/>
  <c r="Q49" i="2"/>
  <c r="T14" i="7" l="1"/>
  <c r="T38" i="7"/>
  <c r="T47" i="7"/>
  <c r="T9" i="7"/>
  <c r="T18" i="7"/>
  <c r="T23" i="7"/>
  <c r="T13" i="7"/>
  <c r="T27" i="7"/>
  <c r="T46" i="7"/>
  <c r="T22" i="7"/>
  <c r="T42" i="7"/>
  <c r="T41" i="7"/>
  <c r="T17" i="7"/>
  <c r="T36" i="7"/>
  <c r="T12" i="7"/>
  <c r="T31" i="7"/>
  <c r="T7" i="7"/>
  <c r="T26" i="7"/>
  <c r="T21" i="7"/>
  <c r="T40" i="7"/>
  <c r="T16" i="7"/>
  <c r="T32" i="7"/>
  <c r="T35" i="7"/>
  <c r="T11" i="7"/>
  <c r="T8" i="7"/>
  <c r="T30" i="7"/>
  <c r="T6" i="7"/>
  <c r="T25" i="7"/>
  <c r="T33" i="7"/>
  <c r="T37" i="7"/>
  <c r="T45" i="7"/>
  <c r="T44" i="7"/>
  <c r="T20" i="7"/>
  <c r="T39" i="7"/>
  <c r="T15" i="7"/>
  <c r="T28" i="7"/>
  <c r="T34" i="7"/>
  <c r="T10" i="7"/>
  <c r="T29" i="7"/>
  <c r="T5" i="7"/>
  <c r="U5" i="7" s="1"/>
  <c r="T24" i="7"/>
  <c r="T43" i="7"/>
  <c r="T19" i="7"/>
  <c r="U6" i="7" l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Q26" i="2" l="1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R6" i="2" l="1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<sst xmlns="http://schemas.openxmlformats.org/spreadsheetml/2006/main" count="690" uniqueCount="170">
  <si>
    <t>점</t>
    <phoneticPr fontId="3" type="noConversion"/>
  </si>
  <si>
    <t>최고점수</t>
    <phoneticPr fontId="3" type="noConversion"/>
  </si>
  <si>
    <t>평균점수</t>
    <phoneticPr fontId="3" type="noConversion"/>
  </si>
  <si>
    <t>명</t>
    <phoneticPr fontId="3" type="noConversion"/>
  </si>
  <si>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</si>
  <si>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</si>
  <si>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</si>
  <si>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</si>
  <si>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</si>
  <si>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</t>
    <phoneticPr fontId="3" type="noConversion"/>
  </si>
  <si>
    <t>수험번호</t>
    <phoneticPr fontId="3" type="noConversion"/>
  </si>
  <si>
    <t>성적순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</si>
  <si>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</si>
  <si>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</si>
  <si>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</si>
  <si>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</si>
  <si>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</si>
  <si>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</si>
  <si>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</si>
  <si>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</si>
  <si>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</si>
  <si>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</si>
  <si>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</si>
  <si>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</si>
  <si>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</si>
  <si>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</si>
  <si>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</si>
  <si>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</si>
  <si>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</si>
  <si>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ID</t>
    <phoneticPr fontId="3" type="noConversion"/>
  </si>
  <si>
    <t>boncouragemj1</t>
  </si>
  <si>
    <t>ejh0816</t>
  </si>
  <si>
    <t>phs585</t>
  </si>
  <si>
    <t>beleubendo</t>
  </si>
  <si>
    <t>gpdud1024</t>
  </si>
  <si>
    <t>qhrua7</t>
  </si>
  <si>
    <t>bbcpe55</t>
  </si>
  <si>
    <t>sihun9296</t>
  </si>
  <si>
    <t>jhill11</t>
  </si>
  <si>
    <t>jhlee1858</t>
  </si>
  <si>
    <t>xyx915</t>
  </si>
  <si>
    <t>lsy991119</t>
  </si>
  <si>
    <t>heartarum</t>
  </si>
  <si>
    <t>00annie</t>
  </si>
  <si>
    <t>jeongjinju90</t>
  </si>
  <si>
    <t>j0105w</t>
  </si>
  <si>
    <t>hklmnb8569</t>
  </si>
  <si>
    <t>pil3308</t>
  </si>
  <si>
    <t>pse0918</t>
  </si>
  <si>
    <t>shw9483</t>
  </si>
  <si>
    <t>lhh03160</t>
  </si>
  <si>
    <t>bolloong</t>
  </si>
  <si>
    <t>whitecloudpp</t>
  </si>
  <si>
    <t>robinkim99</t>
  </si>
  <si>
    <t>ny02</t>
  </si>
  <si>
    <t>gerllin1111</t>
  </si>
  <si>
    <t>seoyeonsong111</t>
  </si>
  <si>
    <t>weazly36</t>
  </si>
  <si>
    <t>lugdnasadh</t>
  </si>
  <si>
    <t>gobok1739</t>
  </si>
  <si>
    <t>peeeco</t>
  </si>
  <si>
    <t>perfectheart</t>
  </si>
  <si>
    <t>dabin506</t>
  </si>
  <si>
    <t>mjiyeol</t>
  </si>
  <si>
    <t>pop1459</t>
  </si>
  <si>
    <t>hijunluke</t>
  </si>
  <si>
    <t>eoaud0108</t>
  </si>
  <si>
    <t>thunder1222</t>
  </si>
  <si>
    <t>lo2977ve</t>
  </si>
  <si>
    <t>kevinsos</t>
  </si>
  <si>
    <t>xcv005</t>
  </si>
  <si>
    <t>python2001</t>
  </si>
  <si>
    <t>pouses</t>
  </si>
  <si>
    <t>kjmh980716</t>
  </si>
  <si>
    <t>dahyunking1</t>
  </si>
  <si>
    <t>wodn401</t>
  </si>
  <si>
    <t>les031220</t>
  </si>
  <si>
    <t>dudwls9123</t>
  </si>
  <si>
    <t>whdals21</t>
  </si>
  <si>
    <t>bborory777</t>
  </si>
  <si>
    <t>sud1126</t>
  </si>
  <si>
    <t>teer1999</t>
  </si>
  <si>
    <t>bin42d2</t>
  </si>
  <si>
    <t>coflsdl2</t>
  </si>
  <si>
    <t>rjsgud1</t>
  </si>
  <si>
    <t>andrew0910</t>
  </si>
  <si>
    <t>irene9491</t>
  </si>
  <si>
    <t>wwt7534</t>
  </si>
  <si>
    <t>vessii</t>
  </si>
  <si>
    <t>dbstj0214</t>
  </si>
  <si>
    <t>ehdgus0129</t>
  </si>
  <si>
    <t>usyoon2000</t>
  </si>
  <si>
    <t>fin0dssw</t>
  </si>
  <si>
    <t>taci88</t>
  </si>
  <si>
    <t>dtg05200323</t>
  </si>
  <si>
    <t>minute376</t>
  </si>
  <si>
    <t>andy1106</t>
  </si>
  <si>
    <t>mica323</t>
  </si>
  <si>
    <t>jiwonwon1</t>
  </si>
  <si>
    <t>lbn523</t>
  </si>
  <si>
    <t>fourforyou</t>
  </si>
  <si>
    <t>lather</t>
  </si>
  <si>
    <t>rlatpfls1118</t>
  </si>
  <si>
    <t>atree765</t>
  </si>
  <si>
    <t>kh65u65j</t>
  </si>
  <si>
    <t>ysp101500</t>
  </si>
  <si>
    <t>kkago90</t>
  </si>
  <si>
    <t>justgo9542</t>
  </si>
  <si>
    <t>9771lsh</t>
  </si>
  <si>
    <t>dy0806</t>
  </si>
  <si>
    <t>tkd1269</t>
  </si>
  <si>
    <t>yang5667</t>
  </si>
  <si>
    <t>hy08207</t>
  </si>
  <si>
    <t>sjhyun84</t>
  </si>
  <si>
    <t>수험번호</t>
  </si>
  <si>
    <t>산업재산권법</t>
  </si>
  <si>
    <t>민법개론</t>
  </si>
  <si>
    <t>평균</t>
  </si>
  <si>
    <t>상위 %</t>
  </si>
  <si>
    <t>총점 성적순</t>
  </si>
  <si>
    <t>응시인원</t>
  </si>
  <si>
    <t>명</t>
  </si>
  <si>
    <t>평균점수</t>
  </si>
  <si>
    <t>점</t>
  </si>
  <si>
    <t>최고점수</t>
  </si>
  <si>
    <t>THE PREMIUM 8월 실전모의고사</t>
  </si>
  <si>
    <t>THE PREMIUM 8월 실전모의고사(민법개론)</t>
  </si>
  <si>
    <t>THE PREMIUM 8월 실전모의고사(산업재산권법)</t>
  </si>
  <si>
    <t>전원정답</t>
    <phoneticPr fontId="1" type="noConversion"/>
  </si>
  <si>
    <t>THE PREMIUM 8월 실전모의고사(자연과학개론)</t>
    <phoneticPr fontId="1" type="noConversion"/>
  </si>
  <si>
    <t>물리</t>
    <phoneticPr fontId="3" type="noConversion"/>
  </si>
  <si>
    <t>화학</t>
    <phoneticPr fontId="3" type="noConversion"/>
  </si>
  <si>
    <t>생물</t>
    <phoneticPr fontId="3" type="noConversion"/>
  </si>
  <si>
    <t>지구과학</t>
    <phoneticPr fontId="3" type="noConversion"/>
  </si>
  <si>
    <t>dhkfdhkf0463</t>
  </si>
  <si>
    <t>zx001025</t>
  </si>
  <si>
    <t>morriants1020</t>
  </si>
  <si>
    <t>aj8782</t>
  </si>
  <si>
    <t>peroxisome0307</t>
  </si>
  <si>
    <t>haneul5213</t>
  </si>
  <si>
    <t>busi2458</t>
  </si>
  <si>
    <t>samh1674</t>
  </si>
  <si>
    <t>yoenkwon</t>
  </si>
  <si>
    <t>seong925</t>
  </si>
  <si>
    <t>psw261</t>
  </si>
  <si>
    <t>seolshin</t>
  </si>
  <si>
    <t>tmd0311</t>
  </si>
  <si>
    <t>thiscene94</t>
  </si>
  <si>
    <t>ktk603</t>
  </si>
  <si>
    <t>sihun100</t>
  </si>
  <si>
    <t>Jangmj1094</t>
  </si>
  <si>
    <t>yo5947</t>
  </si>
  <si>
    <t>jmkirang0</t>
  </si>
  <si>
    <t>sarah5171</t>
  </si>
  <si>
    <t>jsa5193</t>
  </si>
  <si>
    <t>chnah00</t>
  </si>
  <si>
    <t>atokim</t>
  </si>
  <si>
    <t>mshsuie</t>
  </si>
  <si>
    <t>bhkim0620</t>
  </si>
  <si>
    <t>jackfive</t>
  </si>
  <si>
    <t>mslee2129</t>
  </si>
  <si>
    <t>ehdgml134</t>
  </si>
  <si>
    <t>sofia100623</t>
  </si>
  <si>
    <t>mjw011129</t>
  </si>
  <si>
    <t>kjhkhc0126</t>
  </si>
  <si>
    <t>miari0</t>
  </si>
  <si>
    <t>stellaecc</t>
  </si>
  <si>
    <t>petrakim87</t>
  </si>
  <si>
    <t>keegold2</t>
  </si>
  <si>
    <t>자연과학개론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</si>
</sst>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0"/>
      <color rgb="FF000000"/>
      <name val="나눔고딕"/>
      <family val="3"/>
      <charset val="129"/>
    </font>
    <font>
      <sz val="11"/>
      <color rgb="FF000000"/>
      <name val="Calibri"/>
      <family val="2"/>
    </font>
    <font>
      <sz val="28"/>
      <color theme="1"/>
      <name val="Pretendard ExtraBold"/>
      <family val="3"/>
      <charset val="129"/>
    </font>
    <font>
      <sz val="11"/>
      <color theme="1"/>
      <name val="Pretendard"/>
      <family val="3"/>
      <charset val="129"/>
    </font>
    <font>
      <sz val="10"/>
      <color theme="1"/>
      <name val="Pretendard"/>
      <family val="3"/>
      <charset val="129"/>
    </font>
    <font>
      <b/>
      <sz val="10"/>
      <color theme="1"/>
      <name val="Pretendard"/>
      <family val="3"/>
      <charset val="129"/>
    </font>
    <font>
      <b/>
      <sz val="10"/>
      <name val="Pretendard"/>
      <family val="3"/>
      <charset val="129"/>
    </font>
    <font>
      <sz val="10"/>
      <color rgb="FF000000"/>
      <name val="Pretendard"/>
      <family val="3"/>
      <charset val="129"/>
    </font>
    <font>
      <sz val="11"/>
      <color rgb="FF000000"/>
      <name val="Calibri"/>
      <family val="2"/>
    </font>
    <font>
      <sz val="22"/>
      <color theme="1"/>
      <name val="Pretendard ExtraBold"/>
      <family val="3"/>
      <charset val="129"/>
    </font>
    <font>
      <sz val="14"/>
      <color theme="1"/>
      <name val="Pretendard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11" fillId="0" borderId="0"/>
    <xf numFmtId="0" fontId="18" fillId="0" borderId="0"/>
  </cellStyleXfs>
  <cellXfs count="5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6" fillId="4" borderId="7" xfId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6" fillId="4" borderId="7" xfId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176" fontId="15" fillId="0" borderId="1" xfId="0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176" fontId="15" fillId="5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3" fillId="0" borderId="0" xfId="0" applyNumberFormat="1" applyFo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">
    <cellStyle name="표준" xfId="0" builtinId="0"/>
    <cellStyle name="표준 2" xfId="1" xr:uid="{875AC670-3B60-40ED-BAE8-90D13049C1BF}"/>
    <cellStyle name="표준 3" xfId="2" xr:uid="{278C9C0A-0226-47D0-A2CD-5593B4BB2F77}"/>
    <cellStyle name="표준 4" xfId="3" xr:uid="{E8772817-389F-433B-97EB-319D64353BE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</a:t>
            </a:r>
          </a:p>
          <a:p>
            <a:pPr>
              <a:defRPr/>
            </a:pPr>
            <a:r>
              <a:rPr lang="en-US" altLang="ko-KR" sz="1800"/>
              <a:t>8</a:t>
            </a:r>
            <a:r>
              <a:rPr lang="ko-KR" altLang="en-US" sz="1800"/>
              <a:t>월 실전모의고사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4256248182057563"/>
          <c:y val="3.7249580841772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전체통계표!$T$4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전체통계표!$S$5:$S$63</c:f>
              <c:strCache>
                <c:ptCount val="49"/>
                <c:pt idx="0">
                  <c:v>95.0</c:v>
                </c:pt>
                <c:pt idx="1">
                  <c:v>92.5</c:v>
                </c:pt>
                <c:pt idx="2">
                  <c:v>90.0</c:v>
                </c:pt>
                <c:pt idx="3">
                  <c:v>87.5</c:v>
                </c:pt>
                <c:pt idx="4">
                  <c:v>85.8</c:v>
                </c:pt>
                <c:pt idx="5">
                  <c:v>85.0</c:v>
                </c:pt>
                <c:pt idx="6">
                  <c:v>83.8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전체통계표!$T$5:$T$47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  <c:pt idx="25">
                  <c:v>2</c:v>
                </c:pt>
                <c:pt idx="26">
                  <c:v>5</c:v>
                </c:pt>
                <c:pt idx="27">
                  <c:v>1</c:v>
                </c:pt>
                <c:pt idx="28">
                  <c:v>4</c:v>
                </c:pt>
                <c:pt idx="29">
                  <c:v>2</c:v>
                </c:pt>
                <c:pt idx="30">
                  <c:v>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0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4</c:v>
                </c:pt>
                <c:pt idx="40">
                  <c:v>7</c:v>
                </c:pt>
                <c:pt idx="41">
                  <c:v>2</c:v>
                </c:pt>
                <c:pt idx="4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전체통계표!$S$4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전체통계표!$S$5:$S$63</c15:sqref>
                        </c15:formulaRef>
                      </c:ext>
                    </c:extLst>
                    <c:strCache>
                      <c:ptCount val="49"/>
                      <c:pt idx="0">
                        <c:v>95.0</c:v>
                      </c:pt>
                      <c:pt idx="1">
                        <c:v>92.5</c:v>
                      </c:pt>
                      <c:pt idx="2">
                        <c:v>90.0</c:v>
                      </c:pt>
                      <c:pt idx="3">
                        <c:v>87.5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전체통계표!$S$5:$S$63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95</c:v>
                      </c:pt>
                      <c:pt idx="1">
                        <c:v>92.5</c:v>
                      </c:pt>
                      <c:pt idx="2">
                        <c:v>90</c:v>
                      </c:pt>
                      <c:pt idx="3">
                        <c:v>87.5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THE PREMIUM 8</a:t>
            </a:r>
            <a:r>
              <a:rPr lang="ko-KR" altLang="en-US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월 실전모의고사 산업재산권법</a:t>
            </a:r>
            <a:r>
              <a:rPr lang="en-US" altLang="ko-KR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(</a:t>
            </a:r>
            <a:r>
              <a:rPr lang="ko-KR" altLang="en-US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통계표</a:t>
            </a:r>
            <a:r>
              <a:rPr lang="en-US" altLang="ko-KR" sz="1800" b="1">
                <a:latin typeface="Pretendard" panose="02000503000000020004" pitchFamily="2" charset="-127"/>
                <a:ea typeface="Pretendard" panose="02000503000000020004" pitchFamily="2" charset="-127"/>
                <a:cs typeface="Pretendard" panose="02000503000000020004" pitchFamily="2" charset="-127"/>
              </a:rPr>
              <a:t>)</a:t>
            </a:r>
            <a:endParaRPr lang="en-US" altLang="ko-KR" sz="1800" b="1" baseline="0">
              <a:latin typeface="Pretendard" panose="02000503000000020004" pitchFamily="2" charset="-127"/>
              <a:ea typeface="Pretendard" panose="02000503000000020004" pitchFamily="2" charset="-127"/>
              <a:cs typeface="Pretendard" panose="02000503000000020004" pitchFamily="2" charset="-127"/>
            </a:endParaRPr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12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THE PREMIUM 8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월 </a:t>
            </a:r>
            <a:r>
              <a:rPr lang="ko-KR" altLang="en-US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실전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모의고사 </a:t>
            </a:r>
            <a:r>
              <a:rPr lang="ko-KR" altLang="en-US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민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법</a:t>
            </a:r>
            <a:r>
              <a:rPr lang="ko-KR" altLang="en-US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개론</a:t>
            </a:r>
            <a:r>
              <a:rPr lang="en-US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(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통계표</a:t>
            </a:r>
            <a:r>
              <a:rPr lang="en-US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)</a:t>
            </a:r>
            <a:endParaRPr lang="ko-KR" altLang="ko-KR">
              <a:effectLst/>
              <a:latin typeface="Pretendard ExtraBold" panose="02000903000000020004" pitchFamily="2" charset="-127"/>
              <a:ea typeface="Pretendard ExtraBold" panose="02000903000000020004" pitchFamily="2" charset="-127"/>
              <a:cs typeface="Pretendard ExtraBold" panose="02000903000000020004" pitchFamily="2" charset="-127"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2</c:v>
                </c:pt>
                <c:pt idx="15">
                  <c:v>1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2</c:v>
                </c:pt>
                <c:pt idx="25">
                  <c:v>3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THE PREMIUM 8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월 </a:t>
            </a:r>
            <a:r>
              <a:rPr lang="ko-KR" altLang="en-US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실전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모의고사 </a:t>
            </a:r>
            <a:r>
              <a:rPr lang="ko-KR" altLang="en-US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자연과학개론</a:t>
            </a:r>
            <a:r>
              <a:rPr lang="en-US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(</a:t>
            </a:r>
            <a:r>
              <a:rPr lang="ko-KR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통계표</a:t>
            </a:r>
            <a:r>
              <a:rPr lang="en-US" altLang="ko-KR" sz="1800" b="0" i="0" baseline="0">
                <a:effectLst/>
                <a:latin typeface="Pretendard ExtraBold" panose="02000903000000020004" pitchFamily="2" charset="-127"/>
                <a:ea typeface="Pretendard ExtraBold" panose="02000903000000020004" pitchFamily="2" charset="-127"/>
                <a:cs typeface="Pretendard ExtraBold" panose="02000903000000020004" pitchFamily="2" charset="-127"/>
              </a:rPr>
              <a:t>)</a:t>
            </a:r>
            <a:endParaRPr lang="ko-KR" altLang="ko-KR">
              <a:effectLst/>
              <a:latin typeface="Pretendard ExtraBold" panose="02000903000000020004" pitchFamily="2" charset="-127"/>
              <a:ea typeface="Pretendard ExtraBold" panose="02000903000000020004" pitchFamily="2" charset="-127"/>
              <a:cs typeface="Pretendard ExtraBold" panose="02000903000000020004" pitchFamily="2" charset="-127"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자연과학통계표!$P$5:$P$45</c15:sqref>
                  </c15:fullRef>
                </c:ext>
              </c:extLst>
              <c:f>자연과학통계표!$P$5:$P$44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자연과학통계표!$Q$5:$Q$45</c15:sqref>
                  </c15:fullRef>
                </c:ext>
              </c:extLst>
              <c:f>자연과학통계표!$Q$5:$Q$44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4</c:v>
                </c:pt>
                <c:pt idx="26">
                  <c:v>10</c:v>
                </c:pt>
                <c:pt idx="27">
                  <c:v>4</c:v>
                </c:pt>
                <c:pt idx="28">
                  <c:v>4</c:v>
                </c:pt>
                <c:pt idx="29">
                  <c:v>8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F-4CC7-89AB-9C46760B0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자연과학통계표!$P$5:$P$45</c15:sqref>
                        </c15:fullRef>
                        <c15:formulaRef>
                          <c15:sqref>자연과학통계표!$P$5:$P$44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자연과학통계표!$P$6:$P$45</c15:sqref>
                        </c15:fullRef>
                        <c15:formulaRef>
                          <c15:sqref>자연과학통계표!$P$6:$P$45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96F-4CC7-89AB-9C46760B094A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154110</xdr:colOff>
      <xdr:row>3</xdr:row>
      <xdr:rowOff>56029</xdr:rowOff>
    </xdr:from>
    <xdr:to>
      <xdr:col>17</xdr:col>
      <xdr:colOff>381000</xdr:colOff>
      <xdr:row>109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919D9FA-4BD8-413E-8524-B1F3F82C8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C1:V123"/>
  <sheetViews>
    <sheetView showGridLines="0" tabSelected="1" topLeftCell="A100" zoomScale="85" zoomScaleNormal="85" workbookViewId="0">
      <selection sqref="A1:V128"/>
    </sheetView>
  </sheetViews>
  <sheetFormatPr defaultRowHeight="15" x14ac:dyDescent="0.3"/>
  <cols>
    <col min="1" max="2" width="9" style="14"/>
    <col min="3" max="3" width="14.375" style="14" bestFit="1" customWidth="1"/>
    <col min="4" max="4" width="10.75" style="14" bestFit="1" customWidth="1"/>
    <col min="5" max="5" width="10.25" style="14" bestFit="1" customWidth="1"/>
    <col min="6" max="6" width="8.75" style="14" bestFit="1" customWidth="1"/>
    <col min="7" max="7" width="10.625" style="14" bestFit="1" customWidth="1"/>
    <col min="8" max="8" width="8.75" style="14" customWidth="1"/>
    <col min="9" max="16384" width="9" style="14"/>
  </cols>
  <sheetData>
    <row r="1" spans="3:22" ht="16.5" customHeight="1" x14ac:dyDescent="0.3">
      <c r="C1" s="53" t="s">
        <v>125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3:22" ht="16.5" customHeight="1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4" spans="3:22" ht="20.100000000000001" customHeight="1" thickBot="1" x14ac:dyDescent="0.35">
      <c r="C4" s="17" t="s">
        <v>27</v>
      </c>
      <c r="D4" s="19" t="s">
        <v>114</v>
      </c>
      <c r="E4" s="18" t="s">
        <v>115</v>
      </c>
      <c r="F4" s="18" t="s">
        <v>116</v>
      </c>
      <c r="G4" s="18" t="s">
        <v>169</v>
      </c>
      <c r="H4" s="18" t="s">
        <v>117</v>
      </c>
      <c r="I4" s="18" t="s">
        <v>119</v>
      </c>
      <c r="J4" s="18" t="s">
        <v>118</v>
      </c>
      <c r="S4" s="20" t="s">
        <v>7</v>
      </c>
      <c r="T4" s="21" t="s">
        <v>6</v>
      </c>
      <c r="U4" s="22" t="s">
        <v>5</v>
      </c>
    </row>
    <row r="5" spans="3:22" ht="20.100000000000001" customHeight="1" thickBot="1" x14ac:dyDescent="0.35">
      <c r="C5" s="24" t="s">
        <v>168</v>
      </c>
      <c r="D5" s="24">
        <v>25180122</v>
      </c>
      <c r="E5" s="24">
        <v>95</v>
      </c>
      <c r="F5" s="24">
        <v>85</v>
      </c>
      <c r="G5" s="24">
        <v>65</v>
      </c>
      <c r="H5" s="50">
        <f t="shared" ref="H5:H68" si="0">AVERAGE(E5:G5)</f>
        <v>81.666666666666671</v>
      </c>
      <c r="I5" s="24">
        <v>1</v>
      </c>
      <c r="J5" s="50">
        <f>I5/93*100</f>
        <v>1.0752688172043012</v>
      </c>
      <c r="S5" s="27">
        <v>95</v>
      </c>
      <c r="T5" s="28">
        <f>FREQUENCY($H$5:$H$109,S5:$S$47)</f>
        <v>0</v>
      </c>
      <c r="U5" s="29">
        <f>T5</f>
        <v>0</v>
      </c>
    </row>
    <row r="6" spans="3:22" ht="20.100000000000001" customHeight="1" thickBot="1" x14ac:dyDescent="0.35">
      <c r="C6" s="23" t="s">
        <v>64</v>
      </c>
      <c r="D6" s="23">
        <v>25180053</v>
      </c>
      <c r="E6" s="24">
        <v>85</v>
      </c>
      <c r="F6" s="24">
        <v>90</v>
      </c>
      <c r="G6" s="24">
        <v>65</v>
      </c>
      <c r="H6" s="50">
        <f t="shared" si="0"/>
        <v>80</v>
      </c>
      <c r="I6" s="26">
        <v>2</v>
      </c>
      <c r="J6" s="50">
        <f t="shared" ref="J6:J69" si="1">I6/93*100</f>
        <v>2.1505376344086025</v>
      </c>
      <c r="S6" s="27">
        <v>92.5</v>
      </c>
      <c r="T6" s="28">
        <f>FREQUENCY($H$5:$H$109,S6:$S$47)</f>
        <v>0</v>
      </c>
      <c r="U6" s="29">
        <f t="shared" ref="U6:U45" si="2">U5+T6</f>
        <v>0</v>
      </c>
    </row>
    <row r="7" spans="3:22" ht="20.100000000000001" customHeight="1" thickBot="1" x14ac:dyDescent="0.35">
      <c r="C7" s="23" t="s">
        <v>92</v>
      </c>
      <c r="D7" s="23">
        <v>25180070</v>
      </c>
      <c r="E7" s="24">
        <v>97.5</v>
      </c>
      <c r="F7" s="24">
        <v>90</v>
      </c>
      <c r="G7" s="24">
        <v>47.5</v>
      </c>
      <c r="H7" s="50">
        <f t="shared" si="0"/>
        <v>78.333333333333329</v>
      </c>
      <c r="I7" s="26">
        <v>3</v>
      </c>
      <c r="J7" s="50">
        <f t="shared" si="1"/>
        <v>3.225806451612903</v>
      </c>
      <c r="S7" s="27">
        <v>90</v>
      </c>
      <c r="T7" s="28">
        <f>FREQUENCY($H$5:$H$109,S7:$S$47)</f>
        <v>0</v>
      </c>
      <c r="U7" s="29">
        <f t="shared" si="2"/>
        <v>0</v>
      </c>
    </row>
    <row r="8" spans="3:22" ht="20.100000000000001" customHeight="1" thickBot="1" x14ac:dyDescent="0.35">
      <c r="C8" s="23" t="s">
        <v>73</v>
      </c>
      <c r="D8" s="23">
        <v>25180038</v>
      </c>
      <c r="E8" s="24">
        <v>85</v>
      </c>
      <c r="F8" s="24">
        <v>87.5</v>
      </c>
      <c r="G8" s="24">
        <v>57.5</v>
      </c>
      <c r="H8" s="50">
        <f t="shared" si="0"/>
        <v>76.666666666666671</v>
      </c>
      <c r="I8" s="26">
        <v>4</v>
      </c>
      <c r="J8" s="50">
        <f t="shared" si="1"/>
        <v>4.3010752688172049</v>
      </c>
      <c r="S8" s="27">
        <v>87.5</v>
      </c>
      <c r="T8" s="28">
        <f>FREQUENCY($H$5:$H$109,S8:$S$47)</f>
        <v>0</v>
      </c>
      <c r="U8" s="29">
        <f t="shared" si="2"/>
        <v>0</v>
      </c>
    </row>
    <row r="9" spans="3:22" ht="20.100000000000001" customHeight="1" thickBot="1" x14ac:dyDescent="0.35">
      <c r="C9" s="23" t="s">
        <v>91</v>
      </c>
      <c r="D9" s="23">
        <v>25180002</v>
      </c>
      <c r="E9" s="24">
        <v>82.5</v>
      </c>
      <c r="F9" s="24">
        <v>82.5</v>
      </c>
      <c r="G9" s="24">
        <v>62.5</v>
      </c>
      <c r="H9" s="50">
        <f t="shared" si="0"/>
        <v>75.833333333333329</v>
      </c>
      <c r="I9" s="26">
        <v>5</v>
      </c>
      <c r="J9" s="50">
        <f t="shared" si="1"/>
        <v>5.376344086021505</v>
      </c>
      <c r="S9" s="27">
        <v>85.833333333333329</v>
      </c>
      <c r="T9" s="28">
        <f>FREQUENCY($H$5:$H$109,S9:$S$47)</f>
        <v>0</v>
      </c>
      <c r="U9" s="29">
        <f>U8+T9</f>
        <v>0</v>
      </c>
    </row>
    <row r="10" spans="3:22" ht="20.100000000000001" customHeight="1" thickBot="1" x14ac:dyDescent="0.35">
      <c r="C10" s="23" t="s">
        <v>49</v>
      </c>
      <c r="D10" s="23">
        <v>25180010</v>
      </c>
      <c r="E10" s="24">
        <v>85</v>
      </c>
      <c r="F10" s="24">
        <v>72.5</v>
      </c>
      <c r="G10" s="24">
        <v>62.5</v>
      </c>
      <c r="H10" s="50">
        <f t="shared" si="0"/>
        <v>73.333333333333329</v>
      </c>
      <c r="I10" s="26">
        <v>6</v>
      </c>
      <c r="J10" s="50">
        <f t="shared" si="1"/>
        <v>6.4516129032258061</v>
      </c>
      <c r="S10" s="27">
        <v>85</v>
      </c>
      <c r="T10" s="28">
        <f>FREQUENCY($H$5:$H$109,S10:$S$47)</f>
        <v>0</v>
      </c>
      <c r="U10" s="29">
        <f t="shared" si="2"/>
        <v>0</v>
      </c>
    </row>
    <row r="11" spans="3:22" ht="20.100000000000001" customHeight="1" thickBot="1" x14ac:dyDescent="0.35">
      <c r="C11" s="23" t="s">
        <v>35</v>
      </c>
      <c r="D11" s="23">
        <v>25180047</v>
      </c>
      <c r="E11" s="24">
        <v>87.5</v>
      </c>
      <c r="F11" s="24">
        <v>85</v>
      </c>
      <c r="G11" s="24">
        <v>47.5</v>
      </c>
      <c r="H11" s="50">
        <f t="shared" si="0"/>
        <v>73.333333333333329</v>
      </c>
      <c r="I11" s="26">
        <v>6</v>
      </c>
      <c r="J11" s="50">
        <f t="shared" si="1"/>
        <v>6.4516129032258061</v>
      </c>
      <c r="S11" s="27">
        <v>83.8</v>
      </c>
      <c r="T11" s="28">
        <f>FREQUENCY($H$5:$H$109,S11:$S$47)</f>
        <v>0</v>
      </c>
      <c r="U11" s="29">
        <f t="shared" si="2"/>
        <v>0</v>
      </c>
    </row>
    <row r="12" spans="3:22" ht="20.100000000000001" customHeight="1" thickBot="1" x14ac:dyDescent="0.35">
      <c r="C12" s="23" t="s">
        <v>52</v>
      </c>
      <c r="D12" s="23">
        <v>25180003</v>
      </c>
      <c r="E12" s="24">
        <v>80</v>
      </c>
      <c r="F12" s="24">
        <v>90</v>
      </c>
      <c r="G12" s="24">
        <v>47.5</v>
      </c>
      <c r="H12" s="50">
        <f t="shared" si="0"/>
        <v>72.5</v>
      </c>
      <c r="I12" s="26">
        <v>8</v>
      </c>
      <c r="J12" s="50">
        <f t="shared" si="1"/>
        <v>8.6021505376344098</v>
      </c>
      <c r="S12" s="27">
        <v>82.5</v>
      </c>
      <c r="T12" s="28">
        <f>FREQUENCY($H$5:$H$109,S12:$S$47)</f>
        <v>0</v>
      </c>
      <c r="U12" s="29">
        <f t="shared" si="2"/>
        <v>0</v>
      </c>
    </row>
    <row r="13" spans="3:22" ht="20.100000000000001" customHeight="1" thickBot="1" x14ac:dyDescent="0.35">
      <c r="C13" s="23" t="s">
        <v>145</v>
      </c>
      <c r="D13" s="23">
        <v>25180054</v>
      </c>
      <c r="E13" s="24">
        <v>97.5</v>
      </c>
      <c r="F13" s="24">
        <v>77.5</v>
      </c>
      <c r="G13" s="24">
        <v>42.5</v>
      </c>
      <c r="H13" s="50">
        <f t="shared" si="0"/>
        <v>72.5</v>
      </c>
      <c r="I13" s="26">
        <v>8</v>
      </c>
      <c r="J13" s="50">
        <f t="shared" si="1"/>
        <v>8.6021505376344098</v>
      </c>
      <c r="S13" s="27">
        <v>81.666666666666671</v>
      </c>
      <c r="T13" s="28">
        <f>FREQUENCY($H$5:$H$109,S13:$S$47)</f>
        <v>1</v>
      </c>
      <c r="U13" s="29">
        <f t="shared" si="2"/>
        <v>1</v>
      </c>
    </row>
    <row r="14" spans="3:22" ht="20.100000000000001" customHeight="1" thickBot="1" x14ac:dyDescent="0.35">
      <c r="C14" s="23" t="s">
        <v>63</v>
      </c>
      <c r="D14" s="23">
        <v>25180009</v>
      </c>
      <c r="E14" s="24">
        <v>87.5</v>
      </c>
      <c r="F14" s="24">
        <v>82.5</v>
      </c>
      <c r="G14" s="24">
        <v>45</v>
      </c>
      <c r="H14" s="50">
        <f t="shared" si="0"/>
        <v>71.666666666666671</v>
      </c>
      <c r="I14" s="26">
        <v>10</v>
      </c>
      <c r="J14" s="50">
        <f t="shared" si="1"/>
        <v>10.75268817204301</v>
      </c>
      <c r="S14" s="27">
        <v>80.833333333333329</v>
      </c>
      <c r="T14" s="28">
        <f>FREQUENCY($H$5:$H$109,S14:$S$47)</f>
        <v>0</v>
      </c>
      <c r="U14" s="29">
        <f t="shared" si="2"/>
        <v>1</v>
      </c>
    </row>
    <row r="15" spans="3:22" ht="20.100000000000001" customHeight="1" thickBot="1" x14ac:dyDescent="0.35">
      <c r="C15" s="23" t="s">
        <v>110</v>
      </c>
      <c r="D15" s="23">
        <v>25180057</v>
      </c>
      <c r="E15" s="24">
        <v>85</v>
      </c>
      <c r="F15" s="24">
        <v>70</v>
      </c>
      <c r="G15" s="24">
        <v>60</v>
      </c>
      <c r="H15" s="50">
        <f t="shared" si="0"/>
        <v>71.666666666666671</v>
      </c>
      <c r="I15" s="26">
        <v>10</v>
      </c>
      <c r="J15" s="50">
        <f t="shared" si="1"/>
        <v>10.75268817204301</v>
      </c>
      <c r="S15" s="27">
        <v>80</v>
      </c>
      <c r="T15" s="28">
        <f>FREQUENCY($H$5:$H$109,S15:$S$47)</f>
        <v>1</v>
      </c>
      <c r="U15" s="29">
        <f t="shared" si="2"/>
        <v>2</v>
      </c>
    </row>
    <row r="16" spans="3:22" ht="20.100000000000001" customHeight="1" thickBot="1" x14ac:dyDescent="0.35">
      <c r="C16" s="23" t="s">
        <v>93</v>
      </c>
      <c r="D16" s="33">
        <v>25180071</v>
      </c>
      <c r="E16" s="24">
        <v>87.5</v>
      </c>
      <c r="F16" s="24">
        <v>67.5</v>
      </c>
      <c r="G16" s="24">
        <v>60</v>
      </c>
      <c r="H16" s="50">
        <f t="shared" si="0"/>
        <v>71.666666666666671</v>
      </c>
      <c r="I16" s="26">
        <v>10</v>
      </c>
      <c r="J16" s="50">
        <f t="shared" si="1"/>
        <v>10.75268817204301</v>
      </c>
      <c r="S16" s="27">
        <v>79.166666666666671</v>
      </c>
      <c r="T16" s="28">
        <f>FREQUENCY($H$5:$H$109,S16:$S$47)</f>
        <v>0</v>
      </c>
      <c r="U16" s="29">
        <f>U15+T16</f>
        <v>2</v>
      </c>
    </row>
    <row r="17" spans="3:21" ht="20.100000000000001" customHeight="1" thickBot="1" x14ac:dyDescent="0.35">
      <c r="C17" s="23" t="s">
        <v>109</v>
      </c>
      <c r="D17" s="23">
        <v>25180109</v>
      </c>
      <c r="E17" s="24">
        <v>72.5</v>
      </c>
      <c r="F17" s="24">
        <v>77.5</v>
      </c>
      <c r="G17" s="24">
        <v>62.5</v>
      </c>
      <c r="H17" s="50">
        <f t="shared" si="0"/>
        <v>70.833333333333329</v>
      </c>
      <c r="I17" s="26">
        <v>13</v>
      </c>
      <c r="J17" s="50">
        <f t="shared" si="1"/>
        <v>13.978494623655912</v>
      </c>
      <c r="S17" s="27">
        <v>78.333333333333329</v>
      </c>
      <c r="T17" s="28">
        <f>FREQUENCY($H$5:$H$109,S17:$S$47)</f>
        <v>1</v>
      </c>
      <c r="U17" s="29">
        <f t="shared" si="2"/>
        <v>3</v>
      </c>
    </row>
    <row r="18" spans="3:21" ht="20.100000000000001" customHeight="1" thickBot="1" x14ac:dyDescent="0.35">
      <c r="C18" s="23" t="s">
        <v>103</v>
      </c>
      <c r="D18" s="23">
        <v>25180101</v>
      </c>
      <c r="E18" s="24">
        <v>77.5</v>
      </c>
      <c r="F18" s="24">
        <v>72.5</v>
      </c>
      <c r="G18" s="24">
        <v>60</v>
      </c>
      <c r="H18" s="50">
        <f t="shared" si="0"/>
        <v>70</v>
      </c>
      <c r="I18" s="26">
        <v>14</v>
      </c>
      <c r="J18" s="50">
        <f t="shared" si="1"/>
        <v>15.053763440860216</v>
      </c>
      <c r="S18" s="27">
        <v>77.5</v>
      </c>
      <c r="T18" s="28">
        <f>FREQUENCY($H$5:$H$109,S18:$S$47)</f>
        <v>1</v>
      </c>
      <c r="U18" s="29">
        <f t="shared" si="2"/>
        <v>4</v>
      </c>
    </row>
    <row r="19" spans="3:21" ht="20.100000000000001" customHeight="1" thickBot="1" x14ac:dyDescent="0.35">
      <c r="C19" s="24" t="s">
        <v>62</v>
      </c>
      <c r="D19" s="24">
        <v>25180119</v>
      </c>
      <c r="E19" s="24">
        <v>82.5</v>
      </c>
      <c r="F19" s="24">
        <v>87.5</v>
      </c>
      <c r="G19" s="24">
        <v>40</v>
      </c>
      <c r="H19" s="50">
        <f t="shared" si="0"/>
        <v>70</v>
      </c>
      <c r="I19" s="24">
        <v>14</v>
      </c>
      <c r="J19" s="50">
        <f t="shared" si="1"/>
        <v>15.053763440860216</v>
      </c>
      <c r="S19" s="27">
        <v>75.833333333333329</v>
      </c>
      <c r="T19" s="28">
        <f>FREQUENCY($H$5:$H$109,S19:$S$47)</f>
        <v>1</v>
      </c>
      <c r="U19" s="29">
        <f t="shared" si="2"/>
        <v>5</v>
      </c>
    </row>
    <row r="20" spans="3:21" ht="20.100000000000001" customHeight="1" thickBot="1" x14ac:dyDescent="0.35">
      <c r="C20" s="23" t="s">
        <v>157</v>
      </c>
      <c r="D20" s="23">
        <v>25180095</v>
      </c>
      <c r="E20" s="24">
        <v>82.5</v>
      </c>
      <c r="F20" s="24">
        <v>60</v>
      </c>
      <c r="G20" s="24">
        <v>62.5</v>
      </c>
      <c r="H20" s="50">
        <f t="shared" si="0"/>
        <v>68.333333333333329</v>
      </c>
      <c r="I20" s="26">
        <v>16</v>
      </c>
      <c r="J20" s="50">
        <f t="shared" si="1"/>
        <v>17.20430107526882</v>
      </c>
      <c r="S20" s="27">
        <v>75</v>
      </c>
      <c r="T20" s="28">
        <f>FREQUENCY($H$5:$H$109,S20:$S$47)</f>
        <v>0</v>
      </c>
      <c r="U20" s="29">
        <f t="shared" si="2"/>
        <v>5</v>
      </c>
    </row>
    <row r="21" spans="3:21" ht="20.100000000000001" customHeight="1" thickBot="1" x14ac:dyDescent="0.35">
      <c r="C21" s="23" t="s">
        <v>47</v>
      </c>
      <c r="D21" s="23">
        <v>25180001</v>
      </c>
      <c r="E21" s="24">
        <v>85</v>
      </c>
      <c r="F21" s="24">
        <v>67.5</v>
      </c>
      <c r="G21" s="24">
        <v>50</v>
      </c>
      <c r="H21" s="50">
        <f t="shared" si="0"/>
        <v>67.5</v>
      </c>
      <c r="I21" s="26">
        <v>17</v>
      </c>
      <c r="J21" s="50">
        <f t="shared" si="1"/>
        <v>18.27956989247312</v>
      </c>
      <c r="S21" s="27">
        <v>74.166666666666671</v>
      </c>
      <c r="T21" s="28">
        <f>FREQUENCY($H$5:$H$109,S21:$S$47)</f>
        <v>0</v>
      </c>
      <c r="U21" s="29">
        <f t="shared" si="2"/>
        <v>5</v>
      </c>
    </row>
    <row r="22" spans="3:21" ht="20.100000000000001" customHeight="1" thickBot="1" x14ac:dyDescent="0.35">
      <c r="C22" s="23" t="s">
        <v>135</v>
      </c>
      <c r="D22" s="23">
        <v>25180011</v>
      </c>
      <c r="E22" s="24">
        <v>82.5</v>
      </c>
      <c r="F22" s="24">
        <v>60</v>
      </c>
      <c r="G22" s="24">
        <v>57.5</v>
      </c>
      <c r="H22" s="50">
        <f t="shared" si="0"/>
        <v>66.666666666666671</v>
      </c>
      <c r="I22" s="26">
        <v>18</v>
      </c>
      <c r="J22" s="50">
        <f t="shared" si="1"/>
        <v>19.35483870967742</v>
      </c>
      <c r="S22" s="27">
        <v>73.333333333333329</v>
      </c>
      <c r="T22" s="28">
        <f>FREQUENCY($H$5:$H$109,S22:$S$47)</f>
        <v>2</v>
      </c>
      <c r="U22" s="29">
        <f>U21+T22</f>
        <v>7</v>
      </c>
    </row>
    <row r="23" spans="3:21" ht="20.100000000000001" customHeight="1" thickBot="1" x14ac:dyDescent="0.35">
      <c r="C23" s="23" t="s">
        <v>141</v>
      </c>
      <c r="D23" s="23">
        <v>25180035</v>
      </c>
      <c r="E23" s="24">
        <v>80</v>
      </c>
      <c r="F23" s="24">
        <v>67.5</v>
      </c>
      <c r="G23" s="24">
        <v>52.5</v>
      </c>
      <c r="H23" s="50">
        <f t="shared" si="0"/>
        <v>66.666666666666671</v>
      </c>
      <c r="I23" s="26">
        <v>18</v>
      </c>
      <c r="J23" s="50">
        <f t="shared" si="1"/>
        <v>19.35483870967742</v>
      </c>
      <c r="S23" s="27">
        <v>72.5</v>
      </c>
      <c r="T23" s="28">
        <f>FREQUENCY($H$5:$H$109,S23:$S$47)</f>
        <v>2</v>
      </c>
      <c r="U23" s="29">
        <f t="shared" si="2"/>
        <v>9</v>
      </c>
    </row>
    <row r="24" spans="3:21" ht="20.100000000000001" customHeight="1" thickBot="1" x14ac:dyDescent="0.35">
      <c r="C24" s="23" t="s">
        <v>86</v>
      </c>
      <c r="D24" s="33">
        <v>25180043</v>
      </c>
      <c r="E24" s="24">
        <v>75</v>
      </c>
      <c r="F24" s="24">
        <v>77.5</v>
      </c>
      <c r="G24" s="24">
        <v>47.5</v>
      </c>
      <c r="H24" s="50">
        <f t="shared" si="0"/>
        <v>66.666666666666671</v>
      </c>
      <c r="I24" s="26">
        <v>18</v>
      </c>
      <c r="J24" s="50">
        <f t="shared" si="1"/>
        <v>19.35483870967742</v>
      </c>
      <c r="S24" s="27">
        <v>71.666666666666671</v>
      </c>
      <c r="T24" s="28">
        <f>FREQUENCY($H$5:$H$109,S24:$S$47)</f>
        <v>3</v>
      </c>
      <c r="U24" s="29">
        <f t="shared" si="2"/>
        <v>12</v>
      </c>
    </row>
    <row r="25" spans="3:21" ht="20.100000000000001" customHeight="1" thickBot="1" x14ac:dyDescent="0.35">
      <c r="C25" s="24" t="s">
        <v>166</v>
      </c>
      <c r="D25" s="24">
        <v>25180115</v>
      </c>
      <c r="E25" s="24">
        <v>82.5</v>
      </c>
      <c r="F25" s="24">
        <v>65</v>
      </c>
      <c r="G25" s="24">
        <v>50</v>
      </c>
      <c r="H25" s="50">
        <f t="shared" si="0"/>
        <v>65.833333333333329</v>
      </c>
      <c r="I25" s="24">
        <v>21</v>
      </c>
      <c r="J25" s="50">
        <f t="shared" si="1"/>
        <v>22.58064516129032</v>
      </c>
      <c r="S25" s="27">
        <v>70.833333333333329</v>
      </c>
      <c r="T25" s="28">
        <f>FREQUENCY($H$5:$H$109,S25:$S$47)</f>
        <v>3</v>
      </c>
      <c r="U25" s="29">
        <f t="shared" si="2"/>
        <v>15</v>
      </c>
    </row>
    <row r="26" spans="3:21" ht="20.100000000000001" customHeight="1" thickBot="1" x14ac:dyDescent="0.35">
      <c r="C26" s="23" t="s">
        <v>54</v>
      </c>
      <c r="D26" s="23">
        <v>25180032</v>
      </c>
      <c r="E26" s="24">
        <v>72.5</v>
      </c>
      <c r="F26" s="24">
        <v>77.5</v>
      </c>
      <c r="G26" s="24">
        <v>45</v>
      </c>
      <c r="H26" s="50">
        <f t="shared" si="0"/>
        <v>65</v>
      </c>
      <c r="I26" s="26">
        <v>22</v>
      </c>
      <c r="J26" s="50">
        <f t="shared" si="1"/>
        <v>23.655913978494624</v>
      </c>
      <c r="S26" s="27">
        <v>69.166666666666671</v>
      </c>
      <c r="T26" s="28">
        <f>FREQUENCY($H$5:$H$109,S26:$S$47)</f>
        <v>0</v>
      </c>
      <c r="U26" s="29">
        <f t="shared" si="2"/>
        <v>15</v>
      </c>
    </row>
    <row r="27" spans="3:21" ht="20.100000000000001" customHeight="1" thickBot="1" x14ac:dyDescent="0.35">
      <c r="C27" s="23" t="s">
        <v>66</v>
      </c>
      <c r="D27" s="23">
        <v>25180040</v>
      </c>
      <c r="E27" s="24">
        <v>67.5</v>
      </c>
      <c r="F27" s="24">
        <v>77.5</v>
      </c>
      <c r="G27" s="24">
        <v>45</v>
      </c>
      <c r="H27" s="50">
        <f t="shared" si="0"/>
        <v>63.333333333333336</v>
      </c>
      <c r="I27" s="26">
        <v>23</v>
      </c>
      <c r="J27" s="50">
        <f t="shared" si="1"/>
        <v>24.731182795698924</v>
      </c>
      <c r="S27" s="27">
        <v>68.333333333333329</v>
      </c>
      <c r="T27" s="28">
        <f>FREQUENCY($H$5:$H$109,S27:$S$47)</f>
        <v>2</v>
      </c>
      <c r="U27" s="29">
        <f t="shared" si="2"/>
        <v>17</v>
      </c>
    </row>
    <row r="28" spans="3:21" ht="20.100000000000001" customHeight="1" thickBot="1" x14ac:dyDescent="0.35">
      <c r="C28" s="23" t="s">
        <v>112</v>
      </c>
      <c r="D28" s="23">
        <v>25180045</v>
      </c>
      <c r="E28" s="24">
        <v>77.5</v>
      </c>
      <c r="F28" s="24">
        <v>70</v>
      </c>
      <c r="G28" s="24">
        <v>42.5</v>
      </c>
      <c r="H28" s="50">
        <f t="shared" si="0"/>
        <v>63.333333333333336</v>
      </c>
      <c r="I28" s="26">
        <v>23</v>
      </c>
      <c r="J28" s="50">
        <f t="shared" si="1"/>
        <v>24.731182795698924</v>
      </c>
      <c r="S28" s="27">
        <v>66.666666666666671</v>
      </c>
      <c r="T28" s="28">
        <f>FREQUENCY($H$5:$H$109,S28:$S$47)</f>
        <v>3</v>
      </c>
      <c r="U28" s="29">
        <f t="shared" si="2"/>
        <v>20</v>
      </c>
    </row>
    <row r="29" spans="3:21" ht="20.100000000000001" customHeight="1" thickBot="1" x14ac:dyDescent="0.35">
      <c r="C29" s="23" t="s">
        <v>89</v>
      </c>
      <c r="D29" s="23">
        <v>25180063</v>
      </c>
      <c r="E29" s="24">
        <v>72.5</v>
      </c>
      <c r="F29" s="24">
        <v>65</v>
      </c>
      <c r="G29" s="24">
        <v>52.5</v>
      </c>
      <c r="H29" s="50">
        <f t="shared" si="0"/>
        <v>63.333333333333336</v>
      </c>
      <c r="I29" s="26">
        <v>23</v>
      </c>
      <c r="J29" s="50">
        <f t="shared" si="1"/>
        <v>24.731182795698924</v>
      </c>
      <c r="S29" s="27">
        <v>65.833333333333329</v>
      </c>
      <c r="T29" s="28">
        <f>FREQUENCY($H$5:$H$109,S29:$S$47)</f>
        <v>6</v>
      </c>
      <c r="U29" s="29">
        <f t="shared" si="2"/>
        <v>26</v>
      </c>
    </row>
    <row r="30" spans="3:21" ht="20.100000000000001" customHeight="1" thickBot="1" x14ac:dyDescent="0.35">
      <c r="C30" s="23" t="s">
        <v>37</v>
      </c>
      <c r="D30" s="23">
        <v>25180089</v>
      </c>
      <c r="E30" s="24">
        <v>75</v>
      </c>
      <c r="F30" s="24">
        <v>57.5</v>
      </c>
      <c r="G30" s="24">
        <v>57.5</v>
      </c>
      <c r="H30" s="50">
        <f t="shared" si="0"/>
        <v>63.333333333333336</v>
      </c>
      <c r="I30" s="26">
        <v>23</v>
      </c>
      <c r="J30" s="50">
        <f t="shared" si="1"/>
        <v>24.731182795698924</v>
      </c>
      <c r="S30" s="27">
        <v>62.5</v>
      </c>
      <c r="T30" s="28">
        <f>FREQUENCY($H$5:$H$109,S30:$S$47)</f>
        <v>2</v>
      </c>
      <c r="U30" s="29">
        <f>U29+T30</f>
        <v>28</v>
      </c>
    </row>
    <row r="31" spans="3:21" ht="20.100000000000001" customHeight="1" thickBot="1" x14ac:dyDescent="0.35">
      <c r="C31" s="23" t="s">
        <v>68</v>
      </c>
      <c r="D31" s="33">
        <v>25180017</v>
      </c>
      <c r="E31" s="24">
        <v>57.5</v>
      </c>
      <c r="F31" s="24">
        <v>70</v>
      </c>
      <c r="G31" s="24">
        <v>60</v>
      </c>
      <c r="H31" s="50">
        <f t="shared" si="0"/>
        <v>62.5</v>
      </c>
      <c r="I31" s="26">
        <v>27</v>
      </c>
      <c r="J31" s="50">
        <f t="shared" si="1"/>
        <v>29.032258064516132</v>
      </c>
      <c r="S31" s="27">
        <v>61.666666666666664</v>
      </c>
      <c r="T31" s="28">
        <f>FREQUENCY($H$5:$H$109,S31:$S$47)</f>
        <v>5</v>
      </c>
      <c r="U31" s="29">
        <f t="shared" si="2"/>
        <v>33</v>
      </c>
    </row>
    <row r="32" spans="3:21" ht="20.100000000000001" customHeight="1" thickBot="1" x14ac:dyDescent="0.35">
      <c r="C32" s="23" t="s">
        <v>76</v>
      </c>
      <c r="D32" s="23">
        <v>25180056</v>
      </c>
      <c r="E32" s="24">
        <v>60</v>
      </c>
      <c r="F32" s="24">
        <v>67.5</v>
      </c>
      <c r="G32" s="24">
        <v>60</v>
      </c>
      <c r="H32" s="50">
        <f t="shared" si="0"/>
        <v>62.5</v>
      </c>
      <c r="I32" s="26">
        <v>27</v>
      </c>
      <c r="J32" s="50">
        <f t="shared" si="1"/>
        <v>29.032258064516132</v>
      </c>
      <c r="S32" s="27">
        <v>59.166666666666664</v>
      </c>
      <c r="T32" s="28">
        <f>FREQUENCY($H$5:$H$109,S32:$S$47)</f>
        <v>1</v>
      </c>
      <c r="U32" s="29">
        <f t="shared" si="2"/>
        <v>34</v>
      </c>
    </row>
    <row r="33" spans="3:21" ht="20.100000000000001" customHeight="1" thickBot="1" x14ac:dyDescent="0.35">
      <c r="C33" s="23" t="s">
        <v>48</v>
      </c>
      <c r="D33" s="23">
        <v>25180008</v>
      </c>
      <c r="E33" s="24">
        <v>67.5</v>
      </c>
      <c r="F33" s="24">
        <v>90</v>
      </c>
      <c r="G33" s="24">
        <v>27.5</v>
      </c>
      <c r="H33" s="50">
        <f t="shared" si="0"/>
        <v>61.666666666666664</v>
      </c>
      <c r="I33" s="26">
        <v>29</v>
      </c>
      <c r="J33" s="50">
        <f t="shared" si="1"/>
        <v>31.182795698924732</v>
      </c>
      <c r="S33" s="27">
        <v>58.333333333333336</v>
      </c>
      <c r="T33" s="28">
        <f>FREQUENCY($H$5:$H$109,S33:$S$47)</f>
        <v>4</v>
      </c>
      <c r="U33" s="29">
        <f t="shared" si="2"/>
        <v>38</v>
      </c>
    </row>
    <row r="34" spans="3:21" ht="20.100000000000001" customHeight="1" thickBot="1" x14ac:dyDescent="0.35">
      <c r="C34" s="23" t="s">
        <v>61</v>
      </c>
      <c r="D34" s="23">
        <v>25180013</v>
      </c>
      <c r="E34" s="24">
        <v>77.5</v>
      </c>
      <c r="F34" s="24">
        <v>60</v>
      </c>
      <c r="G34" s="24">
        <v>47.5</v>
      </c>
      <c r="H34" s="50">
        <f t="shared" si="0"/>
        <v>61.666666666666664</v>
      </c>
      <c r="I34" s="26">
        <v>29</v>
      </c>
      <c r="J34" s="50">
        <f t="shared" si="1"/>
        <v>31.182795698924732</v>
      </c>
      <c r="S34" s="27">
        <v>57.5</v>
      </c>
      <c r="T34" s="28">
        <f>FREQUENCY($H$5:$H$109,S34:$S$47)</f>
        <v>2</v>
      </c>
      <c r="U34" s="29">
        <f>U33+T34</f>
        <v>40</v>
      </c>
    </row>
    <row r="35" spans="3:21" ht="20.100000000000001" customHeight="1" thickBot="1" x14ac:dyDescent="0.35">
      <c r="C35" s="23" t="s">
        <v>77</v>
      </c>
      <c r="D35" s="23">
        <v>25180019</v>
      </c>
      <c r="E35" s="24">
        <v>67.5</v>
      </c>
      <c r="F35" s="24">
        <v>77.5</v>
      </c>
      <c r="G35" s="24">
        <v>35</v>
      </c>
      <c r="H35" s="50">
        <f t="shared" si="0"/>
        <v>60</v>
      </c>
      <c r="I35" s="26">
        <v>31</v>
      </c>
      <c r="J35" s="50">
        <f t="shared" si="1"/>
        <v>33.333333333333329</v>
      </c>
      <c r="S35" s="27">
        <v>56.666666666666664</v>
      </c>
      <c r="T35" s="28">
        <f>FREQUENCY($H$5:$H$109,S35:$S$47)</f>
        <v>2</v>
      </c>
      <c r="U35" s="29">
        <f>U34+T35</f>
        <v>42</v>
      </c>
    </row>
    <row r="36" spans="3:21" ht="20.100000000000001" customHeight="1" thickBot="1" x14ac:dyDescent="0.35">
      <c r="C36" s="23" t="s">
        <v>39</v>
      </c>
      <c r="D36" s="23">
        <v>25180050</v>
      </c>
      <c r="E36" s="24">
        <v>70</v>
      </c>
      <c r="F36" s="24">
        <v>47.5</v>
      </c>
      <c r="G36" s="24">
        <v>62.5</v>
      </c>
      <c r="H36" s="50">
        <f t="shared" si="0"/>
        <v>60</v>
      </c>
      <c r="I36" s="26">
        <v>31</v>
      </c>
      <c r="J36" s="50">
        <f t="shared" si="1"/>
        <v>33.333333333333329</v>
      </c>
      <c r="S36" s="27">
        <v>55.833333333333336</v>
      </c>
      <c r="T36" s="28">
        <f>FREQUENCY($H$5:$H$109,S36:$S$47)</f>
        <v>8</v>
      </c>
      <c r="U36" s="29">
        <f t="shared" si="2"/>
        <v>50</v>
      </c>
    </row>
    <row r="37" spans="3:21" ht="20.100000000000001" customHeight="1" thickBot="1" x14ac:dyDescent="0.35">
      <c r="C37" s="23" t="s">
        <v>155</v>
      </c>
      <c r="D37" s="23">
        <v>25180082</v>
      </c>
      <c r="E37" s="24">
        <v>62.5</v>
      </c>
      <c r="F37" s="24">
        <v>82.5</v>
      </c>
      <c r="G37" s="24">
        <v>35</v>
      </c>
      <c r="H37" s="50">
        <f t="shared" si="0"/>
        <v>60</v>
      </c>
      <c r="I37" s="26">
        <v>31</v>
      </c>
      <c r="J37" s="50">
        <f t="shared" si="1"/>
        <v>33.333333333333329</v>
      </c>
      <c r="S37" s="27">
        <v>53.333333333333336</v>
      </c>
      <c r="T37" s="28">
        <f>FREQUENCY($H$5:$H$109,S37:$S$47)</f>
        <v>5</v>
      </c>
      <c r="U37" s="29">
        <f t="shared" si="2"/>
        <v>55</v>
      </c>
    </row>
    <row r="38" spans="3:21" ht="20.100000000000001" customHeight="1" thickBot="1" x14ac:dyDescent="0.35">
      <c r="C38" s="23" t="s">
        <v>100</v>
      </c>
      <c r="D38" s="23">
        <v>25180107</v>
      </c>
      <c r="E38" s="24">
        <v>67.5</v>
      </c>
      <c r="F38" s="24">
        <v>57.5</v>
      </c>
      <c r="G38" s="24">
        <v>52.5</v>
      </c>
      <c r="H38" s="50">
        <f t="shared" si="0"/>
        <v>59.166666666666664</v>
      </c>
      <c r="I38" s="26">
        <v>34</v>
      </c>
      <c r="J38" s="50">
        <f t="shared" si="1"/>
        <v>36.55913978494624</v>
      </c>
      <c r="S38" s="27">
        <v>50.833333333333336</v>
      </c>
      <c r="T38" s="28">
        <f>FREQUENCY($H$5:$H$109,S38:$S$47)</f>
        <v>7</v>
      </c>
      <c r="U38" s="29">
        <f>U37+T38</f>
        <v>62</v>
      </c>
    </row>
    <row r="39" spans="3:21" ht="20.100000000000001" customHeight="1" thickBot="1" x14ac:dyDescent="0.35">
      <c r="C39" s="23" t="s">
        <v>81</v>
      </c>
      <c r="D39" s="23">
        <v>25180014</v>
      </c>
      <c r="E39" s="24">
        <v>65</v>
      </c>
      <c r="F39" s="24">
        <v>67.5</v>
      </c>
      <c r="G39" s="24">
        <v>42.5</v>
      </c>
      <c r="H39" s="50">
        <f t="shared" si="0"/>
        <v>58.333333333333336</v>
      </c>
      <c r="I39" s="26">
        <v>35</v>
      </c>
      <c r="J39" s="50">
        <f t="shared" si="1"/>
        <v>37.634408602150536</v>
      </c>
      <c r="S39" s="27">
        <v>47.5</v>
      </c>
      <c r="T39" s="28">
        <f>FREQUENCY($H$5:$H$109,S39:$S$47)</f>
        <v>0</v>
      </c>
      <c r="U39" s="29">
        <f>U38+T39</f>
        <v>62</v>
      </c>
    </row>
    <row r="40" spans="3:21" ht="20.100000000000001" customHeight="1" thickBot="1" x14ac:dyDescent="0.35">
      <c r="C40" s="23" t="s">
        <v>44</v>
      </c>
      <c r="D40" s="23">
        <v>25180020</v>
      </c>
      <c r="E40" s="24">
        <v>57.5</v>
      </c>
      <c r="F40" s="24">
        <v>77.5</v>
      </c>
      <c r="G40" s="24">
        <v>40</v>
      </c>
      <c r="H40" s="50">
        <f t="shared" si="0"/>
        <v>58.333333333333336</v>
      </c>
      <c r="I40" s="26">
        <v>35</v>
      </c>
      <c r="J40" s="50">
        <f t="shared" si="1"/>
        <v>37.634408602150536</v>
      </c>
      <c r="S40" s="27">
        <v>46.666666666666664</v>
      </c>
      <c r="T40" s="28">
        <f>FREQUENCY($H$5:$H$109,S40:$S$47)</f>
        <v>3</v>
      </c>
      <c r="U40" s="29">
        <f t="shared" si="2"/>
        <v>65</v>
      </c>
    </row>
    <row r="41" spans="3:21" ht="20.100000000000001" customHeight="1" thickBot="1" x14ac:dyDescent="0.35">
      <c r="C41" s="23" t="s">
        <v>82</v>
      </c>
      <c r="D41" s="23">
        <v>25180052</v>
      </c>
      <c r="E41" s="24">
        <v>85</v>
      </c>
      <c r="F41" s="24">
        <v>55</v>
      </c>
      <c r="G41" s="24">
        <v>35</v>
      </c>
      <c r="H41" s="50">
        <f t="shared" si="0"/>
        <v>58.333333333333336</v>
      </c>
      <c r="I41" s="26">
        <v>35</v>
      </c>
      <c r="J41" s="50">
        <f t="shared" si="1"/>
        <v>37.634408602150536</v>
      </c>
      <c r="S41" s="27">
        <v>45.833333333333336</v>
      </c>
      <c r="T41" s="28">
        <f>FREQUENCY($H$5:$H$109,S41:$S$47)</f>
        <v>4</v>
      </c>
      <c r="U41" s="29">
        <f t="shared" si="2"/>
        <v>69</v>
      </c>
    </row>
    <row r="42" spans="3:21" ht="20.100000000000001" customHeight="1" thickBot="1" x14ac:dyDescent="0.35">
      <c r="C42" s="24" t="s">
        <v>102</v>
      </c>
      <c r="D42" s="24">
        <v>25180111</v>
      </c>
      <c r="E42" s="24">
        <v>87.5</v>
      </c>
      <c r="F42" s="24">
        <v>60</v>
      </c>
      <c r="G42" s="24">
        <v>27.5</v>
      </c>
      <c r="H42" s="50">
        <f t="shared" si="0"/>
        <v>58.333333333333336</v>
      </c>
      <c r="I42" s="24">
        <v>35</v>
      </c>
      <c r="J42" s="50">
        <f t="shared" si="1"/>
        <v>37.634408602150536</v>
      </c>
      <c r="S42" s="27">
        <v>42.5</v>
      </c>
      <c r="T42" s="28">
        <f>FREQUENCY($H$5:$H$109,S42:$S$47)</f>
        <v>5</v>
      </c>
      <c r="U42" s="29">
        <f t="shared" si="2"/>
        <v>74</v>
      </c>
    </row>
    <row r="43" spans="3:21" ht="20.100000000000001" customHeight="1" thickBot="1" x14ac:dyDescent="0.35">
      <c r="C43" s="23" t="s">
        <v>94</v>
      </c>
      <c r="D43" s="23">
        <v>25180083</v>
      </c>
      <c r="E43" s="24">
        <v>67.5</v>
      </c>
      <c r="F43" s="24">
        <v>45</v>
      </c>
      <c r="G43" s="24">
        <v>60</v>
      </c>
      <c r="H43" s="50">
        <f t="shared" si="0"/>
        <v>57.5</v>
      </c>
      <c r="I43" s="26">
        <v>39</v>
      </c>
      <c r="J43" s="50">
        <f t="shared" si="1"/>
        <v>41.935483870967744</v>
      </c>
      <c r="S43" s="27">
        <v>40</v>
      </c>
      <c r="T43" s="28">
        <f>FREQUENCY($H$5:$H$109,S43:$S$47)</f>
        <v>5</v>
      </c>
      <c r="U43" s="29">
        <f>U42+T43</f>
        <v>79</v>
      </c>
    </row>
    <row r="44" spans="3:21" ht="20.100000000000001" customHeight="1" thickBot="1" x14ac:dyDescent="0.35">
      <c r="C44" s="23" t="s">
        <v>99</v>
      </c>
      <c r="D44" s="23">
        <v>25180105</v>
      </c>
      <c r="E44" s="24">
        <v>72.5</v>
      </c>
      <c r="F44" s="24">
        <v>70</v>
      </c>
      <c r="G44" s="24">
        <v>30</v>
      </c>
      <c r="H44" s="50">
        <f t="shared" si="0"/>
        <v>57.5</v>
      </c>
      <c r="I44" s="26">
        <v>39</v>
      </c>
      <c r="J44" s="50">
        <f t="shared" si="1"/>
        <v>41.935483870967744</v>
      </c>
      <c r="S44" s="27">
        <v>36.666666666666664</v>
      </c>
      <c r="T44" s="28">
        <f>FREQUENCY($H$5:$H$109,S44:$S$47)</f>
        <v>4</v>
      </c>
      <c r="U44" s="29">
        <f t="shared" si="2"/>
        <v>83</v>
      </c>
    </row>
    <row r="45" spans="3:21" ht="20.100000000000001" customHeight="1" thickBot="1" x14ac:dyDescent="0.35">
      <c r="C45" s="23" t="s">
        <v>51</v>
      </c>
      <c r="D45" s="23">
        <v>25180022</v>
      </c>
      <c r="E45" s="24">
        <v>77.5</v>
      </c>
      <c r="F45" s="24">
        <v>45</v>
      </c>
      <c r="G45" s="24">
        <v>47.5</v>
      </c>
      <c r="H45" s="50">
        <f t="shared" si="0"/>
        <v>56.666666666666664</v>
      </c>
      <c r="I45" s="26">
        <v>41</v>
      </c>
      <c r="J45" s="50">
        <f t="shared" si="1"/>
        <v>44.086021505376344</v>
      </c>
      <c r="S45" s="27">
        <v>33.333333333333336</v>
      </c>
      <c r="T45" s="28">
        <f>FREQUENCY($H$5:$H$109,S45:$S$47)</f>
        <v>7</v>
      </c>
      <c r="U45" s="29">
        <f t="shared" si="2"/>
        <v>90</v>
      </c>
    </row>
    <row r="46" spans="3:21" ht="20.100000000000001" customHeight="1" thickBot="1" x14ac:dyDescent="0.35">
      <c r="C46" s="23" t="s">
        <v>46</v>
      </c>
      <c r="D46" s="23">
        <v>25180079</v>
      </c>
      <c r="E46" s="24">
        <v>67.5</v>
      </c>
      <c r="F46" s="24">
        <v>62.5</v>
      </c>
      <c r="G46" s="24">
        <v>40</v>
      </c>
      <c r="H46" s="50">
        <f t="shared" si="0"/>
        <v>56.666666666666664</v>
      </c>
      <c r="I46" s="26">
        <v>41</v>
      </c>
      <c r="J46" s="50">
        <f t="shared" si="1"/>
        <v>44.086021505376344</v>
      </c>
      <c r="S46" s="27">
        <v>20</v>
      </c>
      <c r="T46" s="28">
        <f>FREQUENCY($H$5:$H$109,S46:$S$47)</f>
        <v>2</v>
      </c>
      <c r="U46" s="29">
        <f>U45+T46</f>
        <v>92</v>
      </c>
    </row>
    <row r="47" spans="3:21" ht="20.100000000000001" customHeight="1" thickBot="1" x14ac:dyDescent="0.35">
      <c r="C47" s="23" t="s">
        <v>150</v>
      </c>
      <c r="D47" s="23">
        <v>25180065</v>
      </c>
      <c r="E47" s="24">
        <v>55</v>
      </c>
      <c r="F47" s="24">
        <v>72.5</v>
      </c>
      <c r="G47" s="24">
        <v>40</v>
      </c>
      <c r="H47" s="50">
        <f t="shared" si="0"/>
        <v>55.833333333333336</v>
      </c>
      <c r="I47" s="26">
        <v>43</v>
      </c>
      <c r="J47" s="50">
        <f t="shared" si="1"/>
        <v>46.236559139784944</v>
      </c>
      <c r="S47" s="27">
        <v>0</v>
      </c>
      <c r="T47" s="28">
        <f>FREQUENCY($H$5:$H$109,S47:$S$47)</f>
        <v>13</v>
      </c>
      <c r="U47" s="29">
        <f>U46+T47</f>
        <v>105</v>
      </c>
    </row>
    <row r="48" spans="3:21" ht="20.100000000000001" customHeight="1" x14ac:dyDescent="0.3">
      <c r="C48" s="23" t="s">
        <v>151</v>
      </c>
      <c r="D48" s="23">
        <v>25180068</v>
      </c>
      <c r="E48" s="24">
        <v>85</v>
      </c>
      <c r="F48" s="24">
        <v>47.5</v>
      </c>
      <c r="G48" s="24">
        <v>35</v>
      </c>
      <c r="H48" s="50">
        <f t="shared" si="0"/>
        <v>55.833333333333336</v>
      </c>
      <c r="I48" s="26">
        <v>43</v>
      </c>
      <c r="J48" s="50">
        <f t="shared" si="1"/>
        <v>46.236559139784944</v>
      </c>
    </row>
    <row r="49" spans="3:21" ht="20.100000000000001" customHeight="1" x14ac:dyDescent="0.3">
      <c r="C49" s="23" t="s">
        <v>104</v>
      </c>
      <c r="D49" s="23">
        <v>25180081</v>
      </c>
      <c r="E49" s="24">
        <v>87.5</v>
      </c>
      <c r="F49" s="24">
        <v>70</v>
      </c>
      <c r="G49" s="24">
        <v>10</v>
      </c>
      <c r="H49" s="50">
        <f t="shared" si="0"/>
        <v>55.833333333333336</v>
      </c>
      <c r="I49" s="26">
        <v>43</v>
      </c>
      <c r="J49" s="50">
        <f t="shared" si="1"/>
        <v>46.236559139784944</v>
      </c>
    </row>
    <row r="50" spans="3:21" ht="20.100000000000001" customHeight="1" x14ac:dyDescent="0.3">
      <c r="C50" s="23" t="s">
        <v>160</v>
      </c>
      <c r="D50" s="23">
        <v>25180100</v>
      </c>
      <c r="E50" s="24">
        <v>55</v>
      </c>
      <c r="F50" s="24">
        <v>75</v>
      </c>
      <c r="G50" s="24">
        <v>37.5</v>
      </c>
      <c r="H50" s="50">
        <f t="shared" si="0"/>
        <v>55.833333333333336</v>
      </c>
      <c r="I50" s="26">
        <v>43</v>
      </c>
      <c r="J50" s="50">
        <f t="shared" si="1"/>
        <v>46.236559139784944</v>
      </c>
    </row>
    <row r="51" spans="3:21" ht="20.100000000000001" customHeight="1" x14ac:dyDescent="0.3">
      <c r="C51" s="23" t="s">
        <v>38</v>
      </c>
      <c r="D51" s="23">
        <v>25180029</v>
      </c>
      <c r="E51" s="24">
        <v>72.5</v>
      </c>
      <c r="F51" s="24">
        <v>60</v>
      </c>
      <c r="G51" s="24">
        <v>32.5</v>
      </c>
      <c r="H51" s="50">
        <f t="shared" si="0"/>
        <v>55</v>
      </c>
      <c r="I51" s="26">
        <v>47</v>
      </c>
      <c r="J51" s="50">
        <f t="shared" si="1"/>
        <v>50.537634408602152</v>
      </c>
      <c r="S51" s="18" t="s">
        <v>120</v>
      </c>
      <c r="T51" s="30">
        <v>123</v>
      </c>
      <c r="U51" s="31" t="s">
        <v>121</v>
      </c>
    </row>
    <row r="52" spans="3:21" ht="20.100000000000001" customHeight="1" x14ac:dyDescent="0.3">
      <c r="C52" s="23" t="s">
        <v>53</v>
      </c>
      <c r="D52" s="23">
        <v>25180012</v>
      </c>
      <c r="E52" s="24">
        <v>67.5</v>
      </c>
      <c r="F52" s="24">
        <v>60</v>
      </c>
      <c r="G52" s="24">
        <v>35</v>
      </c>
      <c r="H52" s="50">
        <f t="shared" si="0"/>
        <v>54.166666666666664</v>
      </c>
      <c r="I52" s="26">
        <v>48</v>
      </c>
      <c r="J52" s="50">
        <f t="shared" si="1"/>
        <v>51.612903225806448</v>
      </c>
      <c r="S52" s="18" t="s">
        <v>122</v>
      </c>
      <c r="T52" s="32">
        <f>AVERAGE(H5:H96)</f>
        <v>53.451086956521728</v>
      </c>
      <c r="U52" s="31" t="s">
        <v>123</v>
      </c>
    </row>
    <row r="53" spans="3:21" ht="20.100000000000001" customHeight="1" x14ac:dyDescent="0.3">
      <c r="C53" s="23" t="s">
        <v>142</v>
      </c>
      <c r="D53" s="23">
        <v>25180036</v>
      </c>
      <c r="E53" s="24">
        <v>57.5</v>
      </c>
      <c r="F53" s="24">
        <v>67.5</v>
      </c>
      <c r="G53" s="24">
        <v>37.5</v>
      </c>
      <c r="H53" s="50">
        <f t="shared" si="0"/>
        <v>54.166666666666664</v>
      </c>
      <c r="I53" s="26">
        <v>48</v>
      </c>
      <c r="J53" s="50">
        <f t="shared" si="1"/>
        <v>51.612903225806448</v>
      </c>
      <c r="S53" s="18" t="s">
        <v>124</v>
      </c>
      <c r="T53" s="32">
        <f>MAX(H5:H109)</f>
        <v>81.666666666666671</v>
      </c>
      <c r="U53" s="31" t="s">
        <v>123</v>
      </c>
    </row>
    <row r="54" spans="3:21" ht="20.100000000000001" customHeight="1" x14ac:dyDescent="0.3">
      <c r="C54" s="23" t="s">
        <v>146</v>
      </c>
      <c r="D54" s="23">
        <v>25180058</v>
      </c>
      <c r="E54" s="24">
        <v>60</v>
      </c>
      <c r="F54" s="24">
        <v>55</v>
      </c>
      <c r="G54" s="24">
        <v>47.5</v>
      </c>
      <c r="H54" s="50">
        <f t="shared" si="0"/>
        <v>54.166666666666664</v>
      </c>
      <c r="I54" s="26">
        <v>48</v>
      </c>
      <c r="J54" s="50">
        <f t="shared" si="1"/>
        <v>51.612903225806448</v>
      </c>
    </row>
    <row r="55" spans="3:21" ht="20.100000000000001" customHeight="1" x14ac:dyDescent="0.3">
      <c r="C55" s="23" t="s">
        <v>85</v>
      </c>
      <c r="D55" s="23">
        <v>25180006</v>
      </c>
      <c r="E55" s="24">
        <v>65</v>
      </c>
      <c r="F55" s="24">
        <v>52.5</v>
      </c>
      <c r="G55" s="24">
        <v>42.5</v>
      </c>
      <c r="H55" s="50">
        <f t="shared" si="0"/>
        <v>53.333333333333336</v>
      </c>
      <c r="I55" s="26">
        <v>51</v>
      </c>
      <c r="J55" s="50">
        <f t="shared" si="1"/>
        <v>54.838709677419352</v>
      </c>
    </row>
    <row r="56" spans="3:21" ht="20.100000000000001" customHeight="1" x14ac:dyDescent="0.3">
      <c r="C56" s="23" t="s">
        <v>67</v>
      </c>
      <c r="D56" s="23">
        <v>25180044</v>
      </c>
      <c r="E56" s="24">
        <v>77.5</v>
      </c>
      <c r="F56" s="24">
        <v>45</v>
      </c>
      <c r="G56" s="24">
        <v>37.5</v>
      </c>
      <c r="H56" s="50">
        <f t="shared" si="0"/>
        <v>53.333333333333336</v>
      </c>
      <c r="I56" s="26">
        <v>51</v>
      </c>
      <c r="J56" s="50">
        <f t="shared" si="1"/>
        <v>54.838709677419352</v>
      </c>
    </row>
    <row r="57" spans="3:21" ht="20.100000000000001" customHeight="1" x14ac:dyDescent="0.3">
      <c r="C57" s="23" t="s">
        <v>45</v>
      </c>
      <c r="D57" s="23">
        <v>25180080</v>
      </c>
      <c r="E57" s="24">
        <v>65</v>
      </c>
      <c r="F57" s="24">
        <v>67.5</v>
      </c>
      <c r="G57" s="24">
        <v>27.5</v>
      </c>
      <c r="H57" s="50">
        <f t="shared" si="0"/>
        <v>53.333333333333336</v>
      </c>
      <c r="I57" s="26">
        <v>51</v>
      </c>
      <c r="J57" s="50">
        <f t="shared" si="1"/>
        <v>54.838709677419352</v>
      </c>
    </row>
    <row r="58" spans="3:21" ht="20.100000000000001" customHeight="1" x14ac:dyDescent="0.3">
      <c r="C58" s="23" t="s">
        <v>60</v>
      </c>
      <c r="D58" s="23">
        <v>25180061</v>
      </c>
      <c r="E58" s="24">
        <v>67.5</v>
      </c>
      <c r="F58" s="24">
        <v>45</v>
      </c>
      <c r="G58" s="24">
        <v>42.5</v>
      </c>
      <c r="H58" s="50">
        <f t="shared" si="0"/>
        <v>51.666666666666664</v>
      </c>
      <c r="I58" s="26">
        <v>54</v>
      </c>
      <c r="J58" s="50">
        <f t="shared" si="1"/>
        <v>58.064516129032263</v>
      </c>
    </row>
    <row r="59" spans="3:21" ht="20.100000000000001" customHeight="1" x14ac:dyDescent="0.3">
      <c r="C59" s="23" t="s">
        <v>163</v>
      </c>
      <c r="D59" s="23">
        <v>25180106</v>
      </c>
      <c r="E59" s="24">
        <v>55</v>
      </c>
      <c r="F59" s="24">
        <v>57.5</v>
      </c>
      <c r="G59" s="24">
        <v>42.5</v>
      </c>
      <c r="H59" s="50">
        <f t="shared" si="0"/>
        <v>51.666666666666664</v>
      </c>
      <c r="I59" s="26">
        <v>54</v>
      </c>
      <c r="J59" s="50">
        <f t="shared" si="1"/>
        <v>58.064516129032263</v>
      </c>
    </row>
    <row r="60" spans="3:21" ht="20.100000000000001" customHeight="1" x14ac:dyDescent="0.3">
      <c r="C60" s="23" t="s">
        <v>36</v>
      </c>
      <c r="D60" s="23">
        <v>25180005</v>
      </c>
      <c r="E60" s="24">
        <v>65</v>
      </c>
      <c r="F60" s="24">
        <v>50</v>
      </c>
      <c r="G60" s="24">
        <v>35</v>
      </c>
      <c r="H60" s="50">
        <f t="shared" si="0"/>
        <v>50</v>
      </c>
      <c r="I60" s="26">
        <v>56</v>
      </c>
      <c r="J60" s="50">
        <f t="shared" si="1"/>
        <v>60.215053763440864</v>
      </c>
    </row>
    <row r="61" spans="3:21" ht="20.100000000000001" customHeight="1" x14ac:dyDescent="0.3">
      <c r="C61" s="23" t="s">
        <v>148</v>
      </c>
      <c r="D61" s="23">
        <v>25180062</v>
      </c>
      <c r="E61" s="24">
        <v>55</v>
      </c>
      <c r="F61" s="24">
        <v>45</v>
      </c>
      <c r="G61" s="24">
        <v>50</v>
      </c>
      <c r="H61" s="50">
        <f t="shared" si="0"/>
        <v>50</v>
      </c>
      <c r="I61" s="26">
        <v>56</v>
      </c>
      <c r="J61" s="50">
        <f t="shared" si="1"/>
        <v>60.215053763440864</v>
      </c>
    </row>
    <row r="62" spans="3:21" ht="20.100000000000001" customHeight="1" x14ac:dyDescent="0.3">
      <c r="C62" s="23" t="s">
        <v>113</v>
      </c>
      <c r="D62" s="23">
        <v>25180087</v>
      </c>
      <c r="E62" s="24">
        <v>52.5</v>
      </c>
      <c r="F62" s="24">
        <v>57.5</v>
      </c>
      <c r="G62" s="24">
        <v>40</v>
      </c>
      <c r="H62" s="50">
        <f t="shared" si="0"/>
        <v>50</v>
      </c>
      <c r="I62" s="26">
        <v>56</v>
      </c>
      <c r="J62" s="50">
        <f t="shared" si="1"/>
        <v>60.215053763440864</v>
      </c>
    </row>
    <row r="63" spans="3:21" ht="20.100000000000001" customHeight="1" x14ac:dyDescent="0.3">
      <c r="C63" s="23" t="s">
        <v>152</v>
      </c>
      <c r="D63" s="23">
        <v>25180075</v>
      </c>
      <c r="E63" s="24">
        <v>50</v>
      </c>
      <c r="F63" s="24">
        <v>45</v>
      </c>
      <c r="G63" s="24">
        <v>52.5</v>
      </c>
      <c r="H63" s="50">
        <f t="shared" si="0"/>
        <v>49.166666666666664</v>
      </c>
      <c r="I63" s="26">
        <v>59</v>
      </c>
      <c r="J63" s="50">
        <f t="shared" si="1"/>
        <v>63.44086021505376</v>
      </c>
    </row>
    <row r="64" spans="3:21" ht="20.100000000000001" customHeight="1" x14ac:dyDescent="0.3">
      <c r="C64" s="23" t="s">
        <v>88</v>
      </c>
      <c r="D64" s="23">
        <v>25180104</v>
      </c>
      <c r="E64" s="24">
        <v>67.5</v>
      </c>
      <c r="F64" s="24">
        <v>40</v>
      </c>
      <c r="G64" s="24">
        <v>40</v>
      </c>
      <c r="H64" s="50">
        <f t="shared" si="0"/>
        <v>49.166666666666664</v>
      </c>
      <c r="I64" s="26">
        <v>59</v>
      </c>
      <c r="J64" s="50">
        <f t="shared" si="1"/>
        <v>63.44086021505376</v>
      </c>
    </row>
    <row r="65" spans="3:10" ht="20.100000000000001" customHeight="1" x14ac:dyDescent="0.3">
      <c r="C65" s="23" t="s">
        <v>65</v>
      </c>
      <c r="D65" s="23">
        <v>25180039</v>
      </c>
      <c r="E65" s="24">
        <v>77.5</v>
      </c>
      <c r="F65" s="24">
        <v>67.5</v>
      </c>
      <c r="G65" s="24">
        <v>0</v>
      </c>
      <c r="H65" s="50">
        <f t="shared" si="0"/>
        <v>48.333333333333336</v>
      </c>
      <c r="I65" s="26">
        <v>61</v>
      </c>
      <c r="J65" s="50">
        <f t="shared" si="1"/>
        <v>65.591397849462368</v>
      </c>
    </row>
    <row r="66" spans="3:10" ht="20.100000000000001" customHeight="1" x14ac:dyDescent="0.3">
      <c r="C66" s="23" t="s">
        <v>96</v>
      </c>
      <c r="D66" s="23">
        <v>25180051</v>
      </c>
      <c r="E66" s="24">
        <v>67.5</v>
      </c>
      <c r="F66" s="24">
        <v>60</v>
      </c>
      <c r="G66" s="24">
        <v>17.5</v>
      </c>
      <c r="H66" s="50">
        <f t="shared" si="0"/>
        <v>48.333333333333336</v>
      </c>
      <c r="I66" s="26">
        <v>61</v>
      </c>
      <c r="J66" s="50">
        <f t="shared" si="1"/>
        <v>65.591397849462368</v>
      </c>
    </row>
    <row r="67" spans="3:10" ht="20.100000000000001" customHeight="1" x14ac:dyDescent="0.3">
      <c r="C67" s="23" t="s">
        <v>138</v>
      </c>
      <c r="D67" s="23">
        <v>25180027</v>
      </c>
      <c r="E67" s="24">
        <v>57.5</v>
      </c>
      <c r="F67" s="24">
        <v>47.5</v>
      </c>
      <c r="G67" s="24">
        <v>35</v>
      </c>
      <c r="H67" s="50">
        <f t="shared" si="0"/>
        <v>46.666666666666664</v>
      </c>
      <c r="I67" s="26">
        <v>63</v>
      </c>
      <c r="J67" s="50">
        <f t="shared" si="1"/>
        <v>67.741935483870961</v>
      </c>
    </row>
    <row r="68" spans="3:10" ht="20.100000000000001" customHeight="1" x14ac:dyDescent="0.3">
      <c r="C68" s="23" t="s">
        <v>57</v>
      </c>
      <c r="D68" s="23">
        <v>25180072</v>
      </c>
      <c r="E68" s="24">
        <v>47.5</v>
      </c>
      <c r="F68" s="24">
        <v>47.5</v>
      </c>
      <c r="G68" s="24">
        <v>45</v>
      </c>
      <c r="H68" s="50">
        <f t="shared" si="0"/>
        <v>46.666666666666664</v>
      </c>
      <c r="I68" s="26">
        <v>63</v>
      </c>
      <c r="J68" s="50">
        <f t="shared" si="1"/>
        <v>67.741935483870961</v>
      </c>
    </row>
    <row r="69" spans="3:10" ht="20.100000000000001" customHeight="1" x14ac:dyDescent="0.3">
      <c r="C69" s="23" t="s">
        <v>162</v>
      </c>
      <c r="D69" s="23">
        <v>25180103</v>
      </c>
      <c r="E69" s="24">
        <v>62.5</v>
      </c>
      <c r="F69" s="24">
        <v>42.5</v>
      </c>
      <c r="G69" s="24">
        <v>35</v>
      </c>
      <c r="H69" s="50">
        <f t="shared" ref="H69:H95" si="3">AVERAGE(E69:G69)</f>
        <v>46.666666666666664</v>
      </c>
      <c r="I69" s="26">
        <v>63</v>
      </c>
      <c r="J69" s="50">
        <f t="shared" si="1"/>
        <v>67.741935483870961</v>
      </c>
    </row>
    <row r="70" spans="3:10" ht="20.100000000000001" customHeight="1" x14ac:dyDescent="0.3">
      <c r="C70" s="23" t="s">
        <v>143</v>
      </c>
      <c r="D70" s="23">
        <v>25180048</v>
      </c>
      <c r="E70" s="24">
        <v>62.5</v>
      </c>
      <c r="F70" s="24">
        <v>72.5</v>
      </c>
      <c r="G70" s="24">
        <v>0</v>
      </c>
      <c r="H70" s="50">
        <f t="shared" si="3"/>
        <v>45</v>
      </c>
      <c r="I70" s="26">
        <v>66</v>
      </c>
      <c r="J70" s="50">
        <f t="shared" ref="J70:J96" si="4">I70/93*100</f>
        <v>70.967741935483872</v>
      </c>
    </row>
    <row r="71" spans="3:10" ht="20.100000000000001" customHeight="1" x14ac:dyDescent="0.3">
      <c r="C71" s="23" t="s">
        <v>41</v>
      </c>
      <c r="D71" s="23">
        <v>25180041</v>
      </c>
      <c r="E71" s="24">
        <v>42.5</v>
      </c>
      <c r="F71" s="24">
        <v>50</v>
      </c>
      <c r="G71" s="24">
        <v>37.5</v>
      </c>
      <c r="H71" s="50">
        <f t="shared" si="3"/>
        <v>43.333333333333336</v>
      </c>
      <c r="I71" s="26">
        <v>67</v>
      </c>
      <c r="J71" s="50">
        <f t="shared" si="4"/>
        <v>72.043010752688176</v>
      </c>
    </row>
    <row r="72" spans="3:10" ht="20.100000000000001" customHeight="1" x14ac:dyDescent="0.3">
      <c r="C72" s="23" t="s">
        <v>79</v>
      </c>
      <c r="D72" s="23">
        <v>25180074</v>
      </c>
      <c r="E72" s="24">
        <v>42.5</v>
      </c>
      <c r="F72" s="24">
        <v>42.5</v>
      </c>
      <c r="G72" s="24">
        <v>45</v>
      </c>
      <c r="H72" s="50">
        <f t="shared" si="3"/>
        <v>43.333333333333336</v>
      </c>
      <c r="I72" s="26">
        <v>67</v>
      </c>
      <c r="J72" s="50">
        <f t="shared" si="4"/>
        <v>72.043010752688176</v>
      </c>
    </row>
    <row r="73" spans="3:10" ht="20.100000000000001" customHeight="1" x14ac:dyDescent="0.3">
      <c r="C73" s="23" t="s">
        <v>153</v>
      </c>
      <c r="D73" s="23">
        <v>25180076</v>
      </c>
      <c r="E73" s="24">
        <v>50</v>
      </c>
      <c r="F73" s="24">
        <v>52.5</v>
      </c>
      <c r="G73" s="24">
        <v>27.5</v>
      </c>
      <c r="H73" s="50">
        <f t="shared" si="3"/>
        <v>43.333333333333336</v>
      </c>
      <c r="I73" s="26">
        <v>67</v>
      </c>
      <c r="J73" s="50">
        <f t="shared" si="4"/>
        <v>72.043010752688176</v>
      </c>
    </row>
    <row r="74" spans="3:10" ht="20.100000000000001" customHeight="1" x14ac:dyDescent="0.3">
      <c r="C74" s="23" t="s">
        <v>40</v>
      </c>
      <c r="D74" s="23">
        <v>25180004</v>
      </c>
      <c r="E74" s="24">
        <v>45</v>
      </c>
      <c r="F74" s="24">
        <v>52.5</v>
      </c>
      <c r="G74" s="24">
        <v>30</v>
      </c>
      <c r="H74" s="50">
        <f t="shared" si="3"/>
        <v>42.5</v>
      </c>
      <c r="I74" s="26">
        <v>70</v>
      </c>
      <c r="J74" s="50">
        <f t="shared" si="4"/>
        <v>75.268817204301072</v>
      </c>
    </row>
    <row r="75" spans="3:10" ht="20.100000000000001" customHeight="1" x14ac:dyDescent="0.3">
      <c r="C75" s="23" t="s">
        <v>137</v>
      </c>
      <c r="D75" s="23">
        <v>25180024</v>
      </c>
      <c r="E75" s="24">
        <v>67.5</v>
      </c>
      <c r="F75" s="24">
        <v>37.5</v>
      </c>
      <c r="G75" s="24">
        <v>22.5</v>
      </c>
      <c r="H75" s="50">
        <f t="shared" si="3"/>
        <v>42.5</v>
      </c>
      <c r="I75" s="26">
        <v>70</v>
      </c>
      <c r="J75" s="50">
        <f t="shared" si="4"/>
        <v>75.268817204301072</v>
      </c>
    </row>
    <row r="76" spans="3:10" ht="20.100000000000001" customHeight="1" x14ac:dyDescent="0.3">
      <c r="C76" s="23" t="s">
        <v>75</v>
      </c>
      <c r="D76" s="23">
        <v>25180037</v>
      </c>
      <c r="E76" s="24">
        <v>67.5</v>
      </c>
      <c r="F76" s="24">
        <v>42.5</v>
      </c>
      <c r="G76" s="24">
        <v>15</v>
      </c>
      <c r="H76" s="50">
        <f t="shared" si="3"/>
        <v>41.666666666666664</v>
      </c>
      <c r="I76" s="26">
        <v>72</v>
      </c>
      <c r="J76" s="50">
        <f t="shared" si="4"/>
        <v>77.41935483870968</v>
      </c>
    </row>
    <row r="77" spans="3:10" ht="20.100000000000001" customHeight="1" x14ac:dyDescent="0.3">
      <c r="C77" s="24" t="s">
        <v>106</v>
      </c>
      <c r="D77" s="24">
        <v>25180118</v>
      </c>
      <c r="E77" s="24">
        <v>42.5</v>
      </c>
      <c r="F77" s="24">
        <v>50</v>
      </c>
      <c r="G77" s="24">
        <v>32.5</v>
      </c>
      <c r="H77" s="50">
        <f t="shared" si="3"/>
        <v>41.666666666666664</v>
      </c>
      <c r="I77" s="24">
        <v>72</v>
      </c>
      <c r="J77" s="50">
        <f t="shared" si="4"/>
        <v>77.41935483870968</v>
      </c>
    </row>
    <row r="78" spans="3:10" ht="20.100000000000001" customHeight="1" x14ac:dyDescent="0.3">
      <c r="C78" s="23" t="s">
        <v>90</v>
      </c>
      <c r="D78" s="23">
        <v>25180069</v>
      </c>
      <c r="E78" s="24">
        <v>45</v>
      </c>
      <c r="F78" s="24">
        <v>50</v>
      </c>
      <c r="G78" s="24">
        <v>27.5</v>
      </c>
      <c r="H78" s="50">
        <f t="shared" si="3"/>
        <v>40.833333333333336</v>
      </c>
      <c r="I78" s="26">
        <v>74</v>
      </c>
      <c r="J78" s="50">
        <f t="shared" si="4"/>
        <v>79.569892473118273</v>
      </c>
    </row>
    <row r="79" spans="3:10" ht="20.100000000000001" customHeight="1" x14ac:dyDescent="0.3">
      <c r="C79" s="23" t="s">
        <v>69</v>
      </c>
      <c r="D79" s="23">
        <v>25180099</v>
      </c>
      <c r="E79" s="24">
        <v>47.5</v>
      </c>
      <c r="F79" s="24">
        <v>45</v>
      </c>
      <c r="G79" s="24">
        <v>27.5</v>
      </c>
      <c r="H79" s="50">
        <f t="shared" si="3"/>
        <v>40</v>
      </c>
      <c r="I79" s="26">
        <v>75</v>
      </c>
      <c r="J79" s="50">
        <f t="shared" si="4"/>
        <v>80.645161290322577</v>
      </c>
    </row>
    <row r="80" spans="3:10" ht="20.100000000000001" customHeight="1" x14ac:dyDescent="0.3">
      <c r="C80" s="23" t="s">
        <v>147</v>
      </c>
      <c r="D80" s="23">
        <v>25180059</v>
      </c>
      <c r="E80" s="24">
        <v>35</v>
      </c>
      <c r="F80" s="24">
        <v>60</v>
      </c>
      <c r="G80" s="24">
        <v>20</v>
      </c>
      <c r="H80" s="50">
        <f t="shared" si="3"/>
        <v>38.333333333333336</v>
      </c>
      <c r="I80" s="26">
        <v>76</v>
      </c>
      <c r="J80" s="50">
        <f t="shared" si="4"/>
        <v>81.72043010752688</v>
      </c>
    </row>
    <row r="81" spans="3:10" ht="20.100000000000001" customHeight="1" x14ac:dyDescent="0.3">
      <c r="C81" s="23" t="s">
        <v>95</v>
      </c>
      <c r="D81" s="23">
        <v>25180021</v>
      </c>
      <c r="E81" s="24">
        <v>35</v>
      </c>
      <c r="F81" s="24">
        <v>42.5</v>
      </c>
      <c r="G81" s="24">
        <v>35</v>
      </c>
      <c r="H81" s="50">
        <f t="shared" si="3"/>
        <v>37.5</v>
      </c>
      <c r="I81" s="26">
        <v>77</v>
      </c>
      <c r="J81" s="50">
        <f t="shared" si="4"/>
        <v>82.795698924731184</v>
      </c>
    </row>
    <row r="82" spans="3:10" ht="20.100000000000001" customHeight="1" x14ac:dyDescent="0.3">
      <c r="C82" s="23" t="s">
        <v>43</v>
      </c>
      <c r="D82" s="33">
        <v>25180085</v>
      </c>
      <c r="E82" s="24">
        <v>40</v>
      </c>
      <c r="F82" s="24">
        <v>42.5</v>
      </c>
      <c r="G82" s="24">
        <v>30</v>
      </c>
      <c r="H82" s="50">
        <f t="shared" si="3"/>
        <v>37.5</v>
      </c>
      <c r="I82" s="26">
        <v>77</v>
      </c>
      <c r="J82" s="50">
        <f t="shared" si="4"/>
        <v>82.795698924731184</v>
      </c>
    </row>
    <row r="83" spans="3:10" ht="20.100000000000001" customHeight="1" x14ac:dyDescent="0.3">
      <c r="C83" s="23" t="s">
        <v>72</v>
      </c>
      <c r="D83" s="23">
        <v>25180096</v>
      </c>
      <c r="E83" s="24">
        <v>37.5</v>
      </c>
      <c r="F83" s="24">
        <v>42.5</v>
      </c>
      <c r="G83" s="24">
        <v>32.5</v>
      </c>
      <c r="H83" s="50">
        <f t="shared" si="3"/>
        <v>37.5</v>
      </c>
      <c r="I83" s="26">
        <v>77</v>
      </c>
      <c r="J83" s="50">
        <f t="shared" si="4"/>
        <v>82.795698924731184</v>
      </c>
    </row>
    <row r="84" spans="3:10" ht="20.100000000000001" customHeight="1" x14ac:dyDescent="0.3">
      <c r="C84" s="24" t="s">
        <v>167</v>
      </c>
      <c r="D84" s="24">
        <v>25180117</v>
      </c>
      <c r="E84" s="24">
        <v>35</v>
      </c>
      <c r="F84" s="24">
        <v>32.5</v>
      </c>
      <c r="G84" s="24">
        <v>42.5</v>
      </c>
      <c r="H84" s="50">
        <f t="shared" si="3"/>
        <v>36.666666666666664</v>
      </c>
      <c r="I84" s="24">
        <v>80</v>
      </c>
      <c r="J84" s="50">
        <f t="shared" si="4"/>
        <v>86.021505376344081</v>
      </c>
    </row>
    <row r="85" spans="3:10" ht="20.100000000000001" customHeight="1" x14ac:dyDescent="0.3">
      <c r="C85" s="23" t="s">
        <v>139</v>
      </c>
      <c r="D85" s="23">
        <v>25180033</v>
      </c>
      <c r="E85" s="24">
        <v>32.5</v>
      </c>
      <c r="F85" s="24">
        <v>42.5</v>
      </c>
      <c r="G85" s="24">
        <v>32.5</v>
      </c>
      <c r="H85" s="50">
        <f t="shared" si="3"/>
        <v>35.833333333333336</v>
      </c>
      <c r="I85" s="26">
        <v>81</v>
      </c>
      <c r="J85" s="50">
        <f t="shared" si="4"/>
        <v>87.096774193548384</v>
      </c>
    </row>
    <row r="86" spans="3:10" ht="20.100000000000001" customHeight="1" x14ac:dyDescent="0.3">
      <c r="C86" s="23" t="s">
        <v>98</v>
      </c>
      <c r="D86" s="23">
        <v>25180018</v>
      </c>
      <c r="E86" s="24">
        <v>60</v>
      </c>
      <c r="F86" s="24">
        <v>45</v>
      </c>
      <c r="G86" s="24">
        <v>0</v>
      </c>
      <c r="H86" s="50">
        <f t="shared" si="3"/>
        <v>35</v>
      </c>
      <c r="I86" s="26">
        <v>82</v>
      </c>
      <c r="J86" s="50">
        <f t="shared" si="4"/>
        <v>88.172043010752688</v>
      </c>
    </row>
    <row r="87" spans="3:10" ht="20.100000000000001" customHeight="1" x14ac:dyDescent="0.3">
      <c r="C87" s="23" t="s">
        <v>161</v>
      </c>
      <c r="D87" s="23">
        <v>25180102</v>
      </c>
      <c r="E87" s="24">
        <v>62.5</v>
      </c>
      <c r="F87" s="24">
        <v>40</v>
      </c>
      <c r="G87" s="24">
        <v>0</v>
      </c>
      <c r="H87" s="50">
        <f t="shared" si="3"/>
        <v>34.166666666666664</v>
      </c>
      <c r="I87" s="26">
        <v>83</v>
      </c>
      <c r="J87" s="50">
        <f t="shared" si="4"/>
        <v>89.247311827956992</v>
      </c>
    </row>
    <row r="88" spans="3:10" ht="20.100000000000001" customHeight="1" x14ac:dyDescent="0.3">
      <c r="C88" s="23" t="s">
        <v>144</v>
      </c>
      <c r="D88" s="23">
        <v>25180049</v>
      </c>
      <c r="E88" s="24">
        <v>32.5</v>
      </c>
      <c r="F88" s="24">
        <v>37.5</v>
      </c>
      <c r="G88" s="24">
        <v>27.5</v>
      </c>
      <c r="H88" s="50">
        <f t="shared" si="3"/>
        <v>32.5</v>
      </c>
      <c r="I88" s="26">
        <v>84</v>
      </c>
      <c r="J88" s="50">
        <f t="shared" si="4"/>
        <v>90.322580645161281</v>
      </c>
    </row>
    <row r="89" spans="3:10" ht="20.100000000000001" customHeight="1" x14ac:dyDescent="0.3">
      <c r="C89" s="24" t="s">
        <v>56</v>
      </c>
      <c r="D89" s="24">
        <v>25180116</v>
      </c>
      <c r="E89" s="24">
        <v>0</v>
      </c>
      <c r="F89" s="24">
        <v>75</v>
      </c>
      <c r="G89" s="24">
        <v>17.5</v>
      </c>
      <c r="H89" s="50">
        <f t="shared" si="3"/>
        <v>30.833333333333332</v>
      </c>
      <c r="I89" s="24">
        <v>85</v>
      </c>
      <c r="J89" s="50">
        <f t="shared" si="4"/>
        <v>91.397849462365585</v>
      </c>
    </row>
    <row r="90" spans="3:10" ht="20.100000000000001" customHeight="1" x14ac:dyDescent="0.3">
      <c r="C90" s="23" t="s">
        <v>50</v>
      </c>
      <c r="D90" s="23">
        <v>25180077</v>
      </c>
      <c r="E90" s="24">
        <v>27.5</v>
      </c>
      <c r="F90" s="24">
        <v>20</v>
      </c>
      <c r="G90" s="24">
        <v>45</v>
      </c>
      <c r="H90" s="50">
        <f t="shared" si="3"/>
        <v>30.833333333333332</v>
      </c>
      <c r="I90" s="26">
        <v>86</v>
      </c>
      <c r="J90" s="50">
        <f t="shared" si="4"/>
        <v>92.473118279569889</v>
      </c>
    </row>
    <row r="91" spans="3:10" ht="20.100000000000001" customHeight="1" x14ac:dyDescent="0.3">
      <c r="C91" s="23" t="s">
        <v>111</v>
      </c>
      <c r="D91" s="23">
        <v>25180042</v>
      </c>
      <c r="E91" s="24">
        <v>30</v>
      </c>
      <c r="F91" s="24">
        <v>30</v>
      </c>
      <c r="G91" s="24">
        <v>30</v>
      </c>
      <c r="H91" s="50">
        <f t="shared" si="3"/>
        <v>30</v>
      </c>
      <c r="I91" s="26">
        <v>87</v>
      </c>
      <c r="J91" s="50">
        <f t="shared" si="4"/>
        <v>93.548387096774192</v>
      </c>
    </row>
    <row r="92" spans="3:10" ht="20.100000000000001" customHeight="1" x14ac:dyDescent="0.3">
      <c r="C92" s="23" t="s">
        <v>59</v>
      </c>
      <c r="D92" s="23">
        <v>25180025</v>
      </c>
      <c r="E92" s="24">
        <v>27.5</v>
      </c>
      <c r="F92" s="24">
        <v>25</v>
      </c>
      <c r="G92" s="24">
        <v>35</v>
      </c>
      <c r="H92" s="50">
        <f t="shared" si="3"/>
        <v>29.166666666666668</v>
      </c>
      <c r="I92" s="26">
        <v>88</v>
      </c>
      <c r="J92" s="50">
        <f t="shared" si="4"/>
        <v>94.623655913978496</v>
      </c>
    </row>
    <row r="93" spans="3:10" ht="20.100000000000001" customHeight="1" x14ac:dyDescent="0.3">
      <c r="C93" s="23" t="s">
        <v>154</v>
      </c>
      <c r="D93" s="23">
        <v>25180078</v>
      </c>
      <c r="E93" s="24">
        <v>20</v>
      </c>
      <c r="F93" s="24">
        <v>37.5</v>
      </c>
      <c r="G93" s="24">
        <v>27.5</v>
      </c>
      <c r="H93" s="50">
        <f t="shared" si="3"/>
        <v>28.333333333333332</v>
      </c>
      <c r="I93" s="26">
        <v>89</v>
      </c>
      <c r="J93" s="50">
        <f t="shared" si="4"/>
        <v>95.6989247311828</v>
      </c>
    </row>
    <row r="94" spans="3:10" ht="20.100000000000001" customHeight="1" x14ac:dyDescent="0.3">
      <c r="C94" s="24" t="s">
        <v>164</v>
      </c>
      <c r="D94" s="24">
        <v>25180112</v>
      </c>
      <c r="E94" s="24">
        <v>50</v>
      </c>
      <c r="F94" s="24">
        <v>32.5</v>
      </c>
      <c r="G94" s="24">
        <v>0</v>
      </c>
      <c r="H94" s="50">
        <f t="shared" si="3"/>
        <v>27.5</v>
      </c>
      <c r="I94" s="24">
        <v>90</v>
      </c>
      <c r="J94" s="50">
        <f t="shared" si="4"/>
        <v>96.774193548387103</v>
      </c>
    </row>
    <row r="95" spans="3:10" ht="20.100000000000001" customHeight="1" x14ac:dyDescent="0.3">
      <c r="C95" s="23" t="s">
        <v>84</v>
      </c>
      <c r="D95" s="23">
        <v>25180028</v>
      </c>
      <c r="E95" s="24">
        <v>40</v>
      </c>
      <c r="F95" s="24">
        <v>0</v>
      </c>
      <c r="G95" s="24">
        <v>0</v>
      </c>
      <c r="H95" s="50">
        <f t="shared" si="3"/>
        <v>13.333333333333334</v>
      </c>
      <c r="I95" s="26">
        <v>91</v>
      </c>
      <c r="J95" s="50">
        <f t="shared" si="4"/>
        <v>97.849462365591393</v>
      </c>
    </row>
    <row r="96" spans="3:10" ht="20.100000000000001" customHeight="1" x14ac:dyDescent="0.3">
      <c r="C96" s="24" t="s">
        <v>80</v>
      </c>
      <c r="D96" s="24">
        <v>25180121</v>
      </c>
      <c r="E96" s="24">
        <v>30</v>
      </c>
      <c r="F96" s="24">
        <v>0</v>
      </c>
      <c r="G96" s="24">
        <v>0</v>
      </c>
      <c r="H96" s="50">
        <f>AVERAGE(E96:G96)</f>
        <v>10</v>
      </c>
      <c r="I96" s="24">
        <v>92</v>
      </c>
      <c r="J96" s="50">
        <f t="shared" si="4"/>
        <v>98.924731182795696</v>
      </c>
    </row>
    <row r="97" spans="3:10" ht="20.100000000000001" customHeight="1" x14ac:dyDescent="0.3">
      <c r="C97" s="23" t="s">
        <v>134</v>
      </c>
      <c r="D97" s="23">
        <v>25180007</v>
      </c>
      <c r="E97" s="24">
        <v>0</v>
      </c>
      <c r="F97" s="24">
        <v>0</v>
      </c>
      <c r="G97" s="24">
        <v>0</v>
      </c>
      <c r="H97" s="37">
        <v>0</v>
      </c>
      <c r="I97" s="26">
        <v>123</v>
      </c>
      <c r="J97" s="50">
        <f>I97/123*100</f>
        <v>100</v>
      </c>
    </row>
    <row r="98" spans="3:10" ht="20.100000000000001" customHeight="1" x14ac:dyDescent="0.3">
      <c r="C98" s="23" t="s">
        <v>34</v>
      </c>
      <c r="D98" s="23">
        <v>25180015</v>
      </c>
      <c r="E98" s="24">
        <v>0</v>
      </c>
      <c r="F98" s="24">
        <v>0</v>
      </c>
      <c r="G98" s="24">
        <v>0</v>
      </c>
      <c r="H98" s="37">
        <v>0</v>
      </c>
      <c r="I98" s="26">
        <v>123</v>
      </c>
      <c r="J98" s="50">
        <f>I98/123*100</f>
        <v>100</v>
      </c>
    </row>
    <row r="99" spans="3:10" ht="20.100000000000001" customHeight="1" x14ac:dyDescent="0.3">
      <c r="C99" s="23" t="s">
        <v>136</v>
      </c>
      <c r="D99" s="23">
        <v>25180016</v>
      </c>
      <c r="E99" s="24">
        <v>0</v>
      </c>
      <c r="F99" s="24">
        <v>0</v>
      </c>
      <c r="G99" s="24">
        <v>0</v>
      </c>
      <c r="H99" s="37">
        <v>0</v>
      </c>
      <c r="I99" s="26">
        <v>123</v>
      </c>
      <c r="J99" s="50">
        <f>I99/123*100</f>
        <v>100</v>
      </c>
    </row>
    <row r="100" spans="3:10" ht="20.100000000000001" customHeight="1" x14ac:dyDescent="0.3">
      <c r="C100" s="23" t="s">
        <v>70</v>
      </c>
      <c r="D100" s="23">
        <v>25180023</v>
      </c>
      <c r="E100" s="24">
        <v>0</v>
      </c>
      <c r="F100" s="24">
        <v>0</v>
      </c>
      <c r="G100" s="24">
        <v>0</v>
      </c>
      <c r="H100" s="37">
        <v>0</v>
      </c>
      <c r="I100" s="26">
        <v>123</v>
      </c>
      <c r="J100" s="50">
        <f t="shared" ref="J100:J122" si="5">I100/123*100</f>
        <v>100</v>
      </c>
    </row>
    <row r="101" spans="3:10" ht="20.100000000000001" customHeight="1" x14ac:dyDescent="0.3">
      <c r="C101" s="23" t="s">
        <v>58</v>
      </c>
      <c r="D101" s="23">
        <v>25180026</v>
      </c>
      <c r="E101" s="24">
        <v>0</v>
      </c>
      <c r="F101" s="24">
        <v>0</v>
      </c>
      <c r="G101" s="24">
        <v>0</v>
      </c>
      <c r="H101" s="37">
        <v>0</v>
      </c>
      <c r="I101" s="26">
        <v>123</v>
      </c>
      <c r="J101" s="50">
        <f t="shared" si="5"/>
        <v>100</v>
      </c>
    </row>
    <row r="102" spans="3:10" ht="20.100000000000001" customHeight="1" x14ac:dyDescent="0.3">
      <c r="C102" s="23" t="s">
        <v>97</v>
      </c>
      <c r="D102" s="23">
        <v>25180030</v>
      </c>
      <c r="E102" s="24">
        <v>0</v>
      </c>
      <c r="F102" s="24">
        <v>0</v>
      </c>
      <c r="G102" s="24">
        <v>0</v>
      </c>
      <c r="H102" s="37">
        <v>0</v>
      </c>
      <c r="I102" s="26">
        <v>123</v>
      </c>
      <c r="J102" s="50">
        <f t="shared" si="5"/>
        <v>100</v>
      </c>
    </row>
    <row r="103" spans="3:10" ht="20.100000000000001" customHeight="1" x14ac:dyDescent="0.3">
      <c r="C103" s="23" t="s">
        <v>140</v>
      </c>
      <c r="D103" s="23">
        <v>25180034</v>
      </c>
      <c r="E103" s="24">
        <v>0</v>
      </c>
      <c r="F103" s="24">
        <v>0</v>
      </c>
      <c r="G103" s="24">
        <v>0</v>
      </c>
      <c r="H103" s="37">
        <v>0</v>
      </c>
      <c r="I103" s="26">
        <v>123</v>
      </c>
      <c r="J103" s="50">
        <f t="shared" si="5"/>
        <v>100</v>
      </c>
    </row>
    <row r="104" spans="3:10" ht="20.100000000000001" customHeight="1" x14ac:dyDescent="0.3">
      <c r="C104" s="23" t="s">
        <v>101</v>
      </c>
      <c r="D104" s="23">
        <v>25180046</v>
      </c>
      <c r="E104" s="24">
        <v>0</v>
      </c>
      <c r="F104" s="24">
        <v>0</v>
      </c>
      <c r="G104" s="24">
        <v>0</v>
      </c>
      <c r="H104" s="37">
        <v>0</v>
      </c>
      <c r="I104" s="26">
        <v>123</v>
      </c>
      <c r="J104" s="50">
        <f t="shared" si="5"/>
        <v>100</v>
      </c>
    </row>
    <row r="105" spans="3:10" ht="20.100000000000001" customHeight="1" x14ac:dyDescent="0.3">
      <c r="C105" s="23" t="s">
        <v>32</v>
      </c>
      <c r="D105" s="23">
        <v>25180055</v>
      </c>
      <c r="E105" s="24">
        <v>0</v>
      </c>
      <c r="F105" s="24">
        <v>0</v>
      </c>
      <c r="G105" s="24">
        <v>0</v>
      </c>
      <c r="H105" s="37">
        <v>0</v>
      </c>
      <c r="I105" s="26">
        <v>123</v>
      </c>
      <c r="J105" s="50">
        <f t="shared" si="5"/>
        <v>100</v>
      </c>
    </row>
    <row r="106" spans="3:10" ht="20.100000000000001" customHeight="1" x14ac:dyDescent="0.3">
      <c r="C106" s="23" t="s">
        <v>71</v>
      </c>
      <c r="D106" s="23">
        <v>25180060</v>
      </c>
      <c r="E106" s="24">
        <v>0</v>
      </c>
      <c r="F106" s="24">
        <v>0</v>
      </c>
      <c r="G106" s="24">
        <v>0</v>
      </c>
      <c r="H106" s="37">
        <v>0</v>
      </c>
      <c r="I106" s="26">
        <v>123</v>
      </c>
      <c r="J106" s="50">
        <f t="shared" si="5"/>
        <v>100</v>
      </c>
    </row>
    <row r="107" spans="3:10" ht="20.100000000000001" customHeight="1" x14ac:dyDescent="0.3">
      <c r="C107" s="23" t="s">
        <v>149</v>
      </c>
      <c r="D107" s="23">
        <v>25180064</v>
      </c>
      <c r="E107" s="24">
        <v>0</v>
      </c>
      <c r="F107" s="24">
        <v>0</v>
      </c>
      <c r="G107" s="24">
        <v>0</v>
      </c>
      <c r="H107" s="37">
        <v>0</v>
      </c>
      <c r="I107" s="26">
        <v>123</v>
      </c>
      <c r="J107" s="50">
        <f t="shared" si="5"/>
        <v>100</v>
      </c>
    </row>
    <row r="108" spans="3:10" ht="20.100000000000001" customHeight="1" x14ac:dyDescent="0.3">
      <c r="C108" s="23" t="s">
        <v>30</v>
      </c>
      <c r="D108" s="23">
        <v>25180066</v>
      </c>
      <c r="E108" s="24">
        <v>0</v>
      </c>
      <c r="F108" s="24">
        <v>0</v>
      </c>
      <c r="G108" s="24">
        <v>0</v>
      </c>
      <c r="H108" s="37">
        <v>0</v>
      </c>
      <c r="I108" s="26">
        <v>123</v>
      </c>
      <c r="J108" s="50">
        <f t="shared" si="5"/>
        <v>100</v>
      </c>
    </row>
    <row r="109" spans="3:10" ht="20.100000000000001" customHeight="1" x14ac:dyDescent="0.3">
      <c r="C109" s="23" t="s">
        <v>105</v>
      </c>
      <c r="D109" s="23">
        <v>25180067</v>
      </c>
      <c r="E109" s="24">
        <v>0</v>
      </c>
      <c r="F109" s="24">
        <v>0</v>
      </c>
      <c r="G109" s="24">
        <v>0</v>
      </c>
      <c r="H109" s="37">
        <v>0</v>
      </c>
      <c r="I109" s="26">
        <v>123</v>
      </c>
      <c r="J109" s="50">
        <f t="shared" si="5"/>
        <v>100</v>
      </c>
    </row>
    <row r="110" spans="3:10" ht="20.100000000000001" customHeight="1" x14ac:dyDescent="0.3">
      <c r="C110" s="23" t="s">
        <v>78</v>
      </c>
      <c r="D110" s="23">
        <v>25180073</v>
      </c>
      <c r="E110" s="23">
        <v>0</v>
      </c>
      <c r="F110" s="23">
        <v>0</v>
      </c>
      <c r="G110" s="23">
        <v>0</v>
      </c>
      <c r="H110" s="37">
        <v>0</v>
      </c>
      <c r="I110" s="26">
        <v>123</v>
      </c>
      <c r="J110" s="50">
        <f t="shared" si="5"/>
        <v>100</v>
      </c>
    </row>
    <row r="111" spans="3:10" ht="20.100000000000001" customHeight="1" x14ac:dyDescent="0.3">
      <c r="C111" s="23" t="s">
        <v>74</v>
      </c>
      <c r="D111" s="23">
        <v>25180084</v>
      </c>
      <c r="E111" s="23">
        <v>0</v>
      </c>
      <c r="F111" s="23">
        <v>0</v>
      </c>
      <c r="G111" s="23">
        <v>0</v>
      </c>
      <c r="H111" s="37">
        <v>0</v>
      </c>
      <c r="I111" s="26">
        <v>123</v>
      </c>
      <c r="J111" s="50">
        <f t="shared" si="5"/>
        <v>100</v>
      </c>
    </row>
    <row r="112" spans="3:10" ht="20.100000000000001" customHeight="1" x14ac:dyDescent="0.3">
      <c r="C112" s="23" t="s">
        <v>156</v>
      </c>
      <c r="D112" s="23">
        <v>25180088</v>
      </c>
      <c r="E112" s="23">
        <v>0</v>
      </c>
      <c r="F112" s="23">
        <v>0</v>
      </c>
      <c r="G112" s="23">
        <v>0</v>
      </c>
      <c r="H112" s="37">
        <v>0</v>
      </c>
      <c r="I112" s="26">
        <v>123</v>
      </c>
      <c r="J112" s="50">
        <f t="shared" si="5"/>
        <v>100</v>
      </c>
    </row>
    <row r="113" spans="3:10" ht="20.100000000000001" customHeight="1" x14ac:dyDescent="0.3">
      <c r="C113" s="23" t="s">
        <v>87</v>
      </c>
      <c r="D113" s="23">
        <v>25180090</v>
      </c>
      <c r="E113" s="23">
        <v>0</v>
      </c>
      <c r="F113" s="23">
        <v>0</v>
      </c>
      <c r="G113" s="23">
        <v>0</v>
      </c>
      <c r="H113" s="37">
        <v>0</v>
      </c>
      <c r="I113" s="26">
        <v>123</v>
      </c>
      <c r="J113" s="50">
        <f t="shared" si="5"/>
        <v>100</v>
      </c>
    </row>
    <row r="114" spans="3:10" ht="20.100000000000001" customHeight="1" x14ac:dyDescent="0.3">
      <c r="C114" s="23" t="s">
        <v>42</v>
      </c>
      <c r="D114" s="23">
        <v>25180091</v>
      </c>
      <c r="E114" s="23">
        <v>0</v>
      </c>
      <c r="F114" s="23">
        <v>0</v>
      </c>
      <c r="G114" s="23">
        <v>0</v>
      </c>
      <c r="H114" s="37">
        <v>0</v>
      </c>
      <c r="I114" s="26">
        <v>123</v>
      </c>
      <c r="J114" s="50">
        <f t="shared" si="5"/>
        <v>100</v>
      </c>
    </row>
    <row r="115" spans="3:10" ht="20.100000000000001" customHeight="1" x14ac:dyDescent="0.3">
      <c r="C115" s="23" t="s">
        <v>33</v>
      </c>
      <c r="D115" s="23">
        <v>25180094</v>
      </c>
      <c r="E115" s="23">
        <v>0</v>
      </c>
      <c r="F115" s="23">
        <v>0</v>
      </c>
      <c r="G115" s="23">
        <v>0</v>
      </c>
      <c r="H115" s="37">
        <v>0</v>
      </c>
      <c r="I115" s="26">
        <v>123</v>
      </c>
      <c r="J115" s="50">
        <f t="shared" si="5"/>
        <v>100</v>
      </c>
    </row>
    <row r="116" spans="3:10" ht="20.100000000000001" customHeight="1" x14ac:dyDescent="0.3">
      <c r="C116" s="23" t="s">
        <v>158</v>
      </c>
      <c r="D116" s="23">
        <v>25180097</v>
      </c>
      <c r="E116" s="23">
        <v>0</v>
      </c>
      <c r="F116" s="23">
        <v>0</v>
      </c>
      <c r="G116" s="23">
        <v>0</v>
      </c>
      <c r="H116" s="37">
        <v>0</v>
      </c>
      <c r="I116" s="26">
        <v>123</v>
      </c>
      <c r="J116" s="50">
        <f t="shared" si="5"/>
        <v>100</v>
      </c>
    </row>
    <row r="117" spans="3:10" ht="20.100000000000001" customHeight="1" x14ac:dyDescent="0.3">
      <c r="C117" s="23" t="s">
        <v>159</v>
      </c>
      <c r="D117" s="23">
        <v>25180098</v>
      </c>
      <c r="E117" s="23">
        <v>0</v>
      </c>
      <c r="F117" s="23">
        <v>0</v>
      </c>
      <c r="G117" s="23">
        <v>0</v>
      </c>
      <c r="H117" s="37">
        <v>0</v>
      </c>
      <c r="I117" s="26">
        <v>123</v>
      </c>
      <c r="J117" s="50">
        <f t="shared" si="5"/>
        <v>100</v>
      </c>
    </row>
    <row r="118" spans="3:10" ht="20.100000000000001" customHeight="1" x14ac:dyDescent="0.3">
      <c r="C118" s="23" t="s">
        <v>55</v>
      </c>
      <c r="D118" s="23">
        <v>25180108</v>
      </c>
      <c r="E118" s="23">
        <v>0</v>
      </c>
      <c r="F118" s="23">
        <v>0</v>
      </c>
      <c r="G118" s="23">
        <v>0</v>
      </c>
      <c r="H118" s="37">
        <v>0</v>
      </c>
      <c r="I118" s="26">
        <v>123</v>
      </c>
      <c r="J118" s="50">
        <f t="shared" si="5"/>
        <v>100</v>
      </c>
    </row>
    <row r="119" spans="3:10" ht="20.100000000000001" customHeight="1" x14ac:dyDescent="0.3">
      <c r="C119" s="23" t="s">
        <v>108</v>
      </c>
      <c r="D119" s="23">
        <v>25180110</v>
      </c>
      <c r="E119" s="23">
        <v>0</v>
      </c>
      <c r="F119" s="23">
        <v>0</v>
      </c>
      <c r="G119" s="23">
        <v>0</v>
      </c>
      <c r="H119" s="37">
        <v>0</v>
      </c>
      <c r="I119" s="26">
        <v>123</v>
      </c>
      <c r="J119" s="50">
        <f t="shared" si="5"/>
        <v>100</v>
      </c>
    </row>
    <row r="120" spans="3:10" ht="20.100000000000001" customHeight="1" x14ac:dyDescent="0.3">
      <c r="C120" s="23" t="s">
        <v>165</v>
      </c>
      <c r="D120" s="23">
        <v>25180113</v>
      </c>
      <c r="E120" s="23">
        <v>0</v>
      </c>
      <c r="F120" s="23">
        <v>0</v>
      </c>
      <c r="G120" s="23">
        <v>0</v>
      </c>
      <c r="H120" s="37">
        <v>0</v>
      </c>
      <c r="I120" s="26">
        <v>123</v>
      </c>
      <c r="J120" s="50">
        <f t="shared" si="5"/>
        <v>100</v>
      </c>
    </row>
    <row r="121" spans="3:10" ht="20.100000000000001" customHeight="1" x14ac:dyDescent="0.3">
      <c r="C121" s="23" t="s">
        <v>83</v>
      </c>
      <c r="D121" s="23">
        <v>25180114</v>
      </c>
      <c r="E121" s="23">
        <v>0</v>
      </c>
      <c r="F121" s="23">
        <v>0</v>
      </c>
      <c r="G121" s="23">
        <v>0</v>
      </c>
      <c r="H121" s="37">
        <v>0</v>
      </c>
      <c r="I121" s="26">
        <v>123</v>
      </c>
      <c r="J121" s="50">
        <f t="shared" si="5"/>
        <v>100</v>
      </c>
    </row>
    <row r="122" spans="3:10" ht="20.100000000000001" customHeight="1" x14ac:dyDescent="0.3">
      <c r="C122" s="23" t="s">
        <v>107</v>
      </c>
      <c r="D122" s="23">
        <v>25180120</v>
      </c>
      <c r="E122" s="23">
        <v>0</v>
      </c>
      <c r="F122" s="23">
        <v>0</v>
      </c>
      <c r="G122" s="23">
        <v>0</v>
      </c>
      <c r="H122" s="37">
        <v>0</v>
      </c>
      <c r="I122" s="26">
        <v>123</v>
      </c>
      <c r="J122" s="50">
        <f t="shared" si="5"/>
        <v>100</v>
      </c>
    </row>
    <row r="123" spans="3:10" ht="20.100000000000001" customHeight="1" x14ac:dyDescent="0.3">
      <c r="C123" s="23" t="s">
        <v>31</v>
      </c>
      <c r="D123" s="23">
        <v>25180123</v>
      </c>
      <c r="E123" s="23">
        <v>0</v>
      </c>
      <c r="F123" s="23">
        <v>0</v>
      </c>
      <c r="G123" s="23">
        <v>0</v>
      </c>
      <c r="H123" s="37">
        <v>0</v>
      </c>
      <c r="I123" s="26">
        <v>123</v>
      </c>
      <c r="J123" s="50">
        <f>I123/123*100</f>
        <v>100</v>
      </c>
    </row>
  </sheetData>
  <sortState xmlns:xlrd2="http://schemas.microsoft.com/office/spreadsheetml/2017/richdata2" ref="C5:J123">
    <sortCondition descending="1" ref="H5:H123"/>
  </sortState>
  <mergeCells count="1">
    <mergeCell ref="C1:V2"/>
  </mergeCells>
  <phoneticPr fontId="7" type="noConversion"/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23"/>
  <sheetViews>
    <sheetView showGridLines="0" topLeftCell="A94" zoomScale="85" zoomScaleNormal="85" workbookViewId="0">
      <selection sqref="A1:T126"/>
    </sheetView>
  </sheetViews>
  <sheetFormatPr defaultRowHeight="15" x14ac:dyDescent="0.3"/>
  <cols>
    <col min="1" max="2" width="9" style="14"/>
    <col min="3" max="3" width="14.375" style="14" bestFit="1" customWidth="1"/>
    <col min="4" max="4" width="10.75" style="14" bestFit="1" customWidth="1"/>
    <col min="5" max="16384" width="9" style="14"/>
  </cols>
  <sheetData>
    <row r="1" spans="3:20" ht="16.5" customHeight="1" x14ac:dyDescent="0.3">
      <c r="C1" s="53" t="s">
        <v>127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3:20" ht="18" customHeight="1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4" spans="3:20" ht="20.100000000000001" customHeight="1" thickBot="1" x14ac:dyDescent="0.35">
      <c r="C4" s="18" t="s">
        <v>29</v>
      </c>
      <c r="D4" s="43" t="s">
        <v>10</v>
      </c>
      <c r="E4" s="16" t="s">
        <v>9</v>
      </c>
      <c r="F4" s="43" t="s">
        <v>11</v>
      </c>
      <c r="G4" s="18" t="s">
        <v>8</v>
      </c>
      <c r="P4" s="20" t="s">
        <v>7</v>
      </c>
      <c r="Q4" s="21" t="s">
        <v>6</v>
      </c>
      <c r="R4" s="22" t="s">
        <v>5</v>
      </c>
    </row>
    <row r="5" spans="3:20" ht="20.100000000000001" customHeight="1" x14ac:dyDescent="0.3">
      <c r="C5" s="23" t="s">
        <v>145</v>
      </c>
      <c r="D5" s="23">
        <v>25180054</v>
      </c>
      <c r="E5" s="26">
        <v>97.5</v>
      </c>
      <c r="F5" s="44">
        <v>1</v>
      </c>
      <c r="G5" s="37">
        <f>F5/93*100</f>
        <v>1.0752688172043012</v>
      </c>
      <c r="P5" s="45">
        <v>100</v>
      </c>
      <c r="Q5" s="28">
        <f t="shared" ref="Q5:Q45" si="0">FREQUENCY($E$5:$E$109,P5:P45)</f>
        <v>0</v>
      </c>
      <c r="R5" s="29">
        <f>Q5</f>
        <v>0</v>
      </c>
    </row>
    <row r="6" spans="3:20" ht="20.100000000000001" customHeight="1" x14ac:dyDescent="0.3">
      <c r="C6" s="23" t="s">
        <v>92</v>
      </c>
      <c r="D6" s="23">
        <v>25180070</v>
      </c>
      <c r="E6" s="26">
        <v>97.5</v>
      </c>
      <c r="F6" s="44">
        <v>1</v>
      </c>
      <c r="G6" s="37">
        <f t="shared" ref="G6:G69" si="1">F6/93*100</f>
        <v>1.0752688172043012</v>
      </c>
      <c r="P6" s="46">
        <v>97.5</v>
      </c>
      <c r="Q6" s="28">
        <f t="shared" si="0"/>
        <v>2</v>
      </c>
      <c r="R6" s="29">
        <f>R5+Q6</f>
        <v>2</v>
      </c>
    </row>
    <row r="7" spans="3:20" ht="20.100000000000001" customHeight="1" x14ac:dyDescent="0.3">
      <c r="C7" s="23" t="s">
        <v>168</v>
      </c>
      <c r="D7" s="23">
        <v>25180122</v>
      </c>
      <c r="E7" s="26">
        <v>95</v>
      </c>
      <c r="F7" s="51">
        <v>3</v>
      </c>
      <c r="G7" s="37">
        <f t="shared" si="1"/>
        <v>3.225806451612903</v>
      </c>
      <c r="P7" s="46">
        <v>95</v>
      </c>
      <c r="Q7" s="28">
        <f t="shared" si="0"/>
        <v>1</v>
      </c>
      <c r="R7" s="29">
        <f>R6+Q7</f>
        <v>3</v>
      </c>
    </row>
    <row r="8" spans="3:20" ht="20.100000000000001" customHeight="1" x14ac:dyDescent="0.3">
      <c r="C8" s="23" t="s">
        <v>63</v>
      </c>
      <c r="D8" s="23">
        <v>25180009</v>
      </c>
      <c r="E8" s="26">
        <v>87.5</v>
      </c>
      <c r="F8" s="44">
        <v>4</v>
      </c>
      <c r="G8" s="37">
        <f t="shared" si="1"/>
        <v>4.3010752688172049</v>
      </c>
      <c r="P8" s="47">
        <v>92.5</v>
      </c>
      <c r="Q8" s="28">
        <f t="shared" si="0"/>
        <v>0</v>
      </c>
      <c r="R8" s="29">
        <f t="shared" ref="R8:R45" si="2">R7+Q8</f>
        <v>3</v>
      </c>
    </row>
    <row r="9" spans="3:20" ht="20.100000000000001" customHeight="1" x14ac:dyDescent="0.3">
      <c r="C9" s="23" t="s">
        <v>35</v>
      </c>
      <c r="D9" s="23">
        <v>25180047</v>
      </c>
      <c r="E9" s="26">
        <v>87.5</v>
      </c>
      <c r="F9" s="44">
        <v>4</v>
      </c>
      <c r="G9" s="37">
        <f t="shared" si="1"/>
        <v>4.3010752688172049</v>
      </c>
      <c r="P9" s="46">
        <v>90</v>
      </c>
      <c r="Q9" s="28">
        <f t="shared" si="0"/>
        <v>0</v>
      </c>
      <c r="R9" s="29">
        <f t="shared" si="2"/>
        <v>3</v>
      </c>
    </row>
    <row r="10" spans="3:20" ht="20.100000000000001" customHeight="1" x14ac:dyDescent="0.3">
      <c r="C10" s="23" t="s">
        <v>93</v>
      </c>
      <c r="D10" s="23">
        <v>25180071</v>
      </c>
      <c r="E10" s="26">
        <v>87.5</v>
      </c>
      <c r="F10" s="44">
        <v>4</v>
      </c>
      <c r="G10" s="37">
        <f t="shared" si="1"/>
        <v>4.3010752688172049</v>
      </c>
      <c r="P10" s="46">
        <v>87.5</v>
      </c>
      <c r="Q10" s="28">
        <f t="shared" si="0"/>
        <v>5</v>
      </c>
      <c r="R10" s="29">
        <f t="shared" si="2"/>
        <v>8</v>
      </c>
    </row>
    <row r="11" spans="3:20" ht="20.100000000000001" customHeight="1" x14ac:dyDescent="0.3">
      <c r="C11" s="23" t="s">
        <v>104</v>
      </c>
      <c r="D11" s="23">
        <v>25180081</v>
      </c>
      <c r="E11" s="26">
        <v>87.5</v>
      </c>
      <c r="F11" s="44">
        <v>4</v>
      </c>
      <c r="G11" s="37">
        <f t="shared" si="1"/>
        <v>4.3010752688172049</v>
      </c>
      <c r="P11" s="47">
        <v>85</v>
      </c>
      <c r="Q11" s="28">
        <f t="shared" si="0"/>
        <v>7</v>
      </c>
      <c r="R11" s="29">
        <f t="shared" si="2"/>
        <v>15</v>
      </c>
    </row>
    <row r="12" spans="3:20" ht="20.100000000000001" customHeight="1" x14ac:dyDescent="0.3">
      <c r="C12" s="23" t="s">
        <v>102</v>
      </c>
      <c r="D12" s="23">
        <v>25180111</v>
      </c>
      <c r="E12" s="26">
        <v>87.5</v>
      </c>
      <c r="F12" s="51">
        <v>4</v>
      </c>
      <c r="G12" s="37">
        <f t="shared" si="1"/>
        <v>4.3010752688172049</v>
      </c>
      <c r="P12" s="46">
        <v>82.5</v>
      </c>
      <c r="Q12" s="28">
        <f t="shared" si="0"/>
        <v>5</v>
      </c>
      <c r="R12" s="29">
        <f t="shared" si="2"/>
        <v>20</v>
      </c>
    </row>
    <row r="13" spans="3:20" ht="20.100000000000001" customHeight="1" x14ac:dyDescent="0.3">
      <c r="C13" s="23" t="s">
        <v>47</v>
      </c>
      <c r="D13" s="23">
        <v>25180001</v>
      </c>
      <c r="E13" s="26">
        <v>85</v>
      </c>
      <c r="F13" s="44">
        <v>9</v>
      </c>
      <c r="G13" s="37">
        <f t="shared" si="1"/>
        <v>9.67741935483871</v>
      </c>
      <c r="P13" s="46">
        <v>80</v>
      </c>
      <c r="Q13" s="28">
        <f t="shared" si="0"/>
        <v>2</v>
      </c>
      <c r="R13" s="29">
        <f t="shared" si="2"/>
        <v>22</v>
      </c>
    </row>
    <row r="14" spans="3:20" ht="20.100000000000001" customHeight="1" x14ac:dyDescent="0.3">
      <c r="C14" s="23" t="s">
        <v>49</v>
      </c>
      <c r="D14" s="23">
        <v>25180010</v>
      </c>
      <c r="E14" s="26">
        <v>85</v>
      </c>
      <c r="F14" s="44">
        <v>9</v>
      </c>
      <c r="G14" s="37">
        <f t="shared" si="1"/>
        <v>9.67741935483871</v>
      </c>
      <c r="P14" s="47">
        <v>77.5</v>
      </c>
      <c r="Q14" s="28">
        <f t="shared" si="0"/>
        <v>6</v>
      </c>
      <c r="R14" s="29">
        <f t="shared" si="2"/>
        <v>28</v>
      </c>
    </row>
    <row r="15" spans="3:20" ht="20.100000000000001" customHeight="1" x14ac:dyDescent="0.3">
      <c r="C15" s="23" t="s">
        <v>73</v>
      </c>
      <c r="D15" s="23">
        <v>25180038</v>
      </c>
      <c r="E15" s="26">
        <v>85</v>
      </c>
      <c r="F15" s="44">
        <v>9</v>
      </c>
      <c r="G15" s="37">
        <f t="shared" si="1"/>
        <v>9.67741935483871</v>
      </c>
      <c r="P15" s="46">
        <v>75</v>
      </c>
      <c r="Q15" s="28">
        <f t="shared" si="0"/>
        <v>2</v>
      </c>
      <c r="R15" s="29">
        <f t="shared" si="2"/>
        <v>30</v>
      </c>
    </row>
    <row r="16" spans="3:20" ht="20.100000000000001" customHeight="1" x14ac:dyDescent="0.3">
      <c r="C16" s="23" t="s">
        <v>82</v>
      </c>
      <c r="D16" s="23">
        <v>25180052</v>
      </c>
      <c r="E16" s="26">
        <v>85</v>
      </c>
      <c r="F16" s="44">
        <v>9</v>
      </c>
      <c r="G16" s="37">
        <f t="shared" si="1"/>
        <v>9.67741935483871</v>
      </c>
      <c r="P16" s="46">
        <v>72.5</v>
      </c>
      <c r="Q16" s="28">
        <f t="shared" si="0"/>
        <v>5</v>
      </c>
      <c r="R16" s="29">
        <f t="shared" si="2"/>
        <v>35</v>
      </c>
    </row>
    <row r="17" spans="3:18" ht="20.100000000000001" customHeight="1" x14ac:dyDescent="0.3">
      <c r="C17" s="23" t="s">
        <v>64</v>
      </c>
      <c r="D17" s="23">
        <v>25180053</v>
      </c>
      <c r="E17" s="26">
        <v>85</v>
      </c>
      <c r="F17" s="44">
        <v>9</v>
      </c>
      <c r="G17" s="37">
        <f t="shared" si="1"/>
        <v>9.67741935483871</v>
      </c>
      <c r="P17" s="47">
        <v>70</v>
      </c>
      <c r="Q17" s="28">
        <f t="shared" si="0"/>
        <v>1</v>
      </c>
      <c r="R17" s="29">
        <f t="shared" si="2"/>
        <v>36</v>
      </c>
    </row>
    <row r="18" spans="3:18" ht="20.100000000000001" customHeight="1" x14ac:dyDescent="0.3">
      <c r="C18" s="23" t="s">
        <v>110</v>
      </c>
      <c r="D18" s="23">
        <v>25180057</v>
      </c>
      <c r="E18" s="26">
        <v>85</v>
      </c>
      <c r="F18" s="44">
        <v>9</v>
      </c>
      <c r="G18" s="37">
        <f t="shared" si="1"/>
        <v>9.67741935483871</v>
      </c>
      <c r="P18" s="46">
        <v>67.5</v>
      </c>
      <c r="Q18" s="28">
        <f t="shared" si="0"/>
        <v>12</v>
      </c>
      <c r="R18" s="29">
        <f t="shared" si="2"/>
        <v>48</v>
      </c>
    </row>
    <row r="19" spans="3:18" ht="20.100000000000001" customHeight="1" x14ac:dyDescent="0.3">
      <c r="C19" s="23" t="s">
        <v>151</v>
      </c>
      <c r="D19" s="23">
        <v>25180068</v>
      </c>
      <c r="E19" s="26">
        <v>85</v>
      </c>
      <c r="F19" s="44">
        <v>9</v>
      </c>
      <c r="G19" s="37">
        <f t="shared" si="1"/>
        <v>9.67741935483871</v>
      </c>
      <c r="P19" s="46">
        <v>65</v>
      </c>
      <c r="Q19" s="28">
        <f t="shared" si="0"/>
        <v>4</v>
      </c>
      <c r="R19" s="29">
        <f t="shared" si="2"/>
        <v>52</v>
      </c>
    </row>
    <row r="20" spans="3:18" ht="20.100000000000001" customHeight="1" x14ac:dyDescent="0.3">
      <c r="C20" s="23" t="s">
        <v>91</v>
      </c>
      <c r="D20" s="23">
        <v>25180002</v>
      </c>
      <c r="E20" s="26">
        <v>82.5</v>
      </c>
      <c r="F20" s="44">
        <v>16</v>
      </c>
      <c r="G20" s="37">
        <f t="shared" si="1"/>
        <v>17.20430107526882</v>
      </c>
      <c r="P20" s="47">
        <v>62.5</v>
      </c>
      <c r="Q20" s="28">
        <f t="shared" si="0"/>
        <v>4</v>
      </c>
      <c r="R20" s="29">
        <f t="shared" si="2"/>
        <v>56</v>
      </c>
    </row>
    <row r="21" spans="3:18" ht="20.100000000000001" customHeight="1" x14ac:dyDescent="0.3">
      <c r="C21" s="23" t="s">
        <v>135</v>
      </c>
      <c r="D21" s="23">
        <v>25180011</v>
      </c>
      <c r="E21" s="26">
        <v>82.5</v>
      </c>
      <c r="F21" s="44">
        <v>16</v>
      </c>
      <c r="G21" s="37">
        <f t="shared" si="1"/>
        <v>17.20430107526882</v>
      </c>
      <c r="P21" s="46">
        <v>60</v>
      </c>
      <c r="Q21" s="28">
        <f t="shared" si="0"/>
        <v>3</v>
      </c>
      <c r="R21" s="29">
        <f t="shared" si="2"/>
        <v>59</v>
      </c>
    </row>
    <row r="22" spans="3:18" ht="20.100000000000001" customHeight="1" x14ac:dyDescent="0.3">
      <c r="C22" s="23" t="s">
        <v>157</v>
      </c>
      <c r="D22" s="23">
        <v>25180095</v>
      </c>
      <c r="E22" s="26">
        <v>82.5</v>
      </c>
      <c r="F22" s="44">
        <v>16</v>
      </c>
      <c r="G22" s="37">
        <f t="shared" si="1"/>
        <v>17.20430107526882</v>
      </c>
      <c r="P22" s="46">
        <v>57.5</v>
      </c>
      <c r="Q22" s="28">
        <f t="shared" si="0"/>
        <v>4</v>
      </c>
      <c r="R22" s="29">
        <f t="shared" si="2"/>
        <v>63</v>
      </c>
    </row>
    <row r="23" spans="3:18" ht="20.100000000000001" customHeight="1" x14ac:dyDescent="0.3">
      <c r="C23" s="23" t="s">
        <v>166</v>
      </c>
      <c r="D23" s="23">
        <v>25180115</v>
      </c>
      <c r="E23" s="26">
        <v>82.5</v>
      </c>
      <c r="F23" s="51">
        <v>16</v>
      </c>
      <c r="G23" s="37">
        <f t="shared" si="1"/>
        <v>17.20430107526882</v>
      </c>
      <c r="P23" s="47">
        <v>55</v>
      </c>
      <c r="Q23" s="28">
        <f t="shared" si="0"/>
        <v>4</v>
      </c>
      <c r="R23" s="29">
        <f t="shared" si="2"/>
        <v>67</v>
      </c>
    </row>
    <row r="24" spans="3:18" ht="20.100000000000001" customHeight="1" x14ac:dyDescent="0.3">
      <c r="C24" s="23" t="s">
        <v>62</v>
      </c>
      <c r="D24" s="23">
        <v>25180119</v>
      </c>
      <c r="E24" s="26">
        <v>82.5</v>
      </c>
      <c r="F24" s="51">
        <v>16</v>
      </c>
      <c r="G24" s="37">
        <f t="shared" si="1"/>
        <v>17.20430107526882</v>
      </c>
      <c r="P24" s="46">
        <v>52.5</v>
      </c>
      <c r="Q24" s="28">
        <f t="shared" si="0"/>
        <v>1</v>
      </c>
      <c r="R24" s="29">
        <f t="shared" si="2"/>
        <v>68</v>
      </c>
    </row>
    <row r="25" spans="3:18" ht="20.100000000000001" customHeight="1" x14ac:dyDescent="0.3">
      <c r="C25" s="23" t="s">
        <v>52</v>
      </c>
      <c r="D25" s="23">
        <v>25180003</v>
      </c>
      <c r="E25" s="26">
        <v>80</v>
      </c>
      <c r="F25" s="44">
        <v>21</v>
      </c>
      <c r="G25" s="37">
        <f t="shared" si="1"/>
        <v>22.58064516129032</v>
      </c>
      <c r="P25" s="46">
        <v>50</v>
      </c>
      <c r="Q25" s="28">
        <f t="shared" si="0"/>
        <v>3</v>
      </c>
      <c r="R25" s="29">
        <f t="shared" si="2"/>
        <v>71</v>
      </c>
    </row>
    <row r="26" spans="3:18" ht="20.100000000000001" customHeight="1" x14ac:dyDescent="0.3">
      <c r="C26" s="23" t="s">
        <v>141</v>
      </c>
      <c r="D26" s="23">
        <v>25180035</v>
      </c>
      <c r="E26" s="26">
        <v>80</v>
      </c>
      <c r="F26" s="44">
        <v>21</v>
      </c>
      <c r="G26" s="37">
        <f t="shared" si="1"/>
        <v>22.58064516129032</v>
      </c>
      <c r="P26" s="47">
        <v>47.5</v>
      </c>
      <c r="Q26" s="28">
        <f t="shared" si="0"/>
        <v>2</v>
      </c>
      <c r="R26" s="29">
        <f t="shared" si="2"/>
        <v>73</v>
      </c>
    </row>
    <row r="27" spans="3:18" ht="20.100000000000001" customHeight="1" x14ac:dyDescent="0.3">
      <c r="C27" s="23" t="s">
        <v>61</v>
      </c>
      <c r="D27" s="23">
        <v>25180013</v>
      </c>
      <c r="E27" s="26">
        <v>77.5</v>
      </c>
      <c r="F27" s="44">
        <v>23</v>
      </c>
      <c r="G27" s="37">
        <f t="shared" si="1"/>
        <v>24.731182795698924</v>
      </c>
      <c r="P27" s="46">
        <v>45</v>
      </c>
      <c r="Q27" s="28">
        <f t="shared" si="0"/>
        <v>2</v>
      </c>
      <c r="R27" s="29">
        <f t="shared" si="2"/>
        <v>75</v>
      </c>
    </row>
    <row r="28" spans="3:18" ht="20.100000000000001" customHeight="1" x14ac:dyDescent="0.3">
      <c r="C28" s="23" t="s">
        <v>51</v>
      </c>
      <c r="D28" s="23">
        <v>25180022</v>
      </c>
      <c r="E28" s="26">
        <v>77.5</v>
      </c>
      <c r="F28" s="44">
        <v>23</v>
      </c>
      <c r="G28" s="37">
        <f t="shared" si="1"/>
        <v>24.731182795698924</v>
      </c>
      <c r="P28" s="46">
        <v>42.5</v>
      </c>
      <c r="Q28" s="28">
        <f t="shared" si="0"/>
        <v>3</v>
      </c>
      <c r="R28" s="29">
        <f t="shared" si="2"/>
        <v>78</v>
      </c>
    </row>
    <row r="29" spans="3:18" ht="20.100000000000001" customHeight="1" x14ac:dyDescent="0.3">
      <c r="C29" s="23" t="s">
        <v>65</v>
      </c>
      <c r="D29" s="23">
        <v>25180039</v>
      </c>
      <c r="E29" s="26">
        <v>77.5</v>
      </c>
      <c r="F29" s="44">
        <v>23</v>
      </c>
      <c r="G29" s="37">
        <f t="shared" si="1"/>
        <v>24.731182795698924</v>
      </c>
      <c r="P29" s="47">
        <v>40</v>
      </c>
      <c r="Q29" s="28">
        <f t="shared" si="0"/>
        <v>2</v>
      </c>
      <c r="R29" s="29">
        <f t="shared" si="2"/>
        <v>80</v>
      </c>
    </row>
    <row r="30" spans="3:18" ht="20.100000000000001" customHeight="1" x14ac:dyDescent="0.3">
      <c r="C30" s="23" t="s">
        <v>67</v>
      </c>
      <c r="D30" s="23">
        <v>25180044</v>
      </c>
      <c r="E30" s="26">
        <v>77.5</v>
      </c>
      <c r="F30" s="44">
        <v>23</v>
      </c>
      <c r="G30" s="37">
        <f t="shared" si="1"/>
        <v>24.731182795698924</v>
      </c>
      <c r="P30" s="46">
        <v>37.5</v>
      </c>
      <c r="Q30" s="28">
        <f t="shared" si="0"/>
        <v>1</v>
      </c>
      <c r="R30" s="29">
        <f t="shared" si="2"/>
        <v>81</v>
      </c>
    </row>
    <row r="31" spans="3:18" ht="20.100000000000001" customHeight="1" x14ac:dyDescent="0.3">
      <c r="C31" s="23" t="s">
        <v>112</v>
      </c>
      <c r="D31" s="23">
        <v>25180045</v>
      </c>
      <c r="E31" s="26">
        <v>77.5</v>
      </c>
      <c r="F31" s="44">
        <v>23</v>
      </c>
      <c r="G31" s="37">
        <f t="shared" si="1"/>
        <v>24.731182795698924</v>
      </c>
      <c r="P31" s="46">
        <v>35</v>
      </c>
      <c r="Q31" s="28">
        <f t="shared" si="0"/>
        <v>3</v>
      </c>
      <c r="R31" s="29">
        <f t="shared" si="2"/>
        <v>84</v>
      </c>
    </row>
    <row r="32" spans="3:18" ht="20.100000000000001" customHeight="1" x14ac:dyDescent="0.3">
      <c r="C32" s="23" t="s">
        <v>103</v>
      </c>
      <c r="D32" s="23">
        <v>25180101</v>
      </c>
      <c r="E32" s="26">
        <v>77.5</v>
      </c>
      <c r="F32" s="44">
        <v>23</v>
      </c>
      <c r="G32" s="37">
        <f t="shared" si="1"/>
        <v>24.731182795698924</v>
      </c>
      <c r="P32" s="47">
        <v>32.5</v>
      </c>
      <c r="Q32" s="28">
        <f t="shared" si="0"/>
        <v>2</v>
      </c>
      <c r="R32" s="29">
        <f t="shared" si="2"/>
        <v>86</v>
      </c>
    </row>
    <row r="33" spans="3:18" ht="20.100000000000001" customHeight="1" x14ac:dyDescent="0.3">
      <c r="C33" s="23" t="s">
        <v>86</v>
      </c>
      <c r="D33" s="23">
        <v>25180043</v>
      </c>
      <c r="E33" s="26">
        <v>75</v>
      </c>
      <c r="F33" s="44">
        <v>29</v>
      </c>
      <c r="G33" s="37">
        <f t="shared" si="1"/>
        <v>31.182795698924732</v>
      </c>
      <c r="P33" s="46">
        <v>30</v>
      </c>
      <c r="Q33" s="28">
        <f t="shared" si="0"/>
        <v>2</v>
      </c>
      <c r="R33" s="29">
        <f t="shared" si="2"/>
        <v>88</v>
      </c>
    </row>
    <row r="34" spans="3:18" ht="20.100000000000001" customHeight="1" x14ac:dyDescent="0.3">
      <c r="C34" s="23" t="s">
        <v>37</v>
      </c>
      <c r="D34" s="23">
        <v>25180089</v>
      </c>
      <c r="E34" s="26">
        <v>75</v>
      </c>
      <c r="F34" s="44">
        <v>29</v>
      </c>
      <c r="G34" s="37">
        <f t="shared" si="1"/>
        <v>31.182795698924732</v>
      </c>
      <c r="P34" s="46">
        <v>27.5</v>
      </c>
      <c r="Q34" s="28">
        <f t="shared" si="0"/>
        <v>2</v>
      </c>
      <c r="R34" s="29">
        <f t="shared" si="2"/>
        <v>90</v>
      </c>
    </row>
    <row r="35" spans="3:18" ht="20.100000000000001" customHeight="1" x14ac:dyDescent="0.3">
      <c r="C35" s="23" t="s">
        <v>38</v>
      </c>
      <c r="D35" s="23">
        <v>25180029</v>
      </c>
      <c r="E35" s="26">
        <v>72.5</v>
      </c>
      <c r="F35" s="44">
        <v>31</v>
      </c>
      <c r="G35" s="37">
        <f t="shared" si="1"/>
        <v>33.333333333333329</v>
      </c>
      <c r="P35" s="47">
        <v>25</v>
      </c>
      <c r="Q35" s="28">
        <f t="shared" si="0"/>
        <v>0</v>
      </c>
      <c r="R35" s="29">
        <f t="shared" si="2"/>
        <v>90</v>
      </c>
    </row>
    <row r="36" spans="3:18" ht="20.100000000000001" customHeight="1" x14ac:dyDescent="0.3">
      <c r="C36" s="23" t="s">
        <v>54</v>
      </c>
      <c r="D36" s="23">
        <v>25180032</v>
      </c>
      <c r="E36" s="26">
        <v>72.5</v>
      </c>
      <c r="F36" s="44">
        <v>31</v>
      </c>
      <c r="G36" s="37">
        <f t="shared" si="1"/>
        <v>33.333333333333329</v>
      </c>
      <c r="P36" s="46">
        <v>22.5</v>
      </c>
      <c r="Q36" s="28">
        <f t="shared" si="0"/>
        <v>0</v>
      </c>
      <c r="R36" s="29">
        <f t="shared" si="2"/>
        <v>90</v>
      </c>
    </row>
    <row r="37" spans="3:18" ht="20.100000000000001" customHeight="1" x14ac:dyDescent="0.3">
      <c r="C37" s="23" t="s">
        <v>89</v>
      </c>
      <c r="D37" s="23">
        <v>25180063</v>
      </c>
      <c r="E37" s="26">
        <v>72.5</v>
      </c>
      <c r="F37" s="44">
        <v>31</v>
      </c>
      <c r="G37" s="37">
        <f t="shared" si="1"/>
        <v>33.333333333333329</v>
      </c>
      <c r="P37" s="46">
        <v>20</v>
      </c>
      <c r="Q37" s="28">
        <f t="shared" si="0"/>
        <v>1</v>
      </c>
      <c r="R37" s="29">
        <f t="shared" si="2"/>
        <v>91</v>
      </c>
    </row>
    <row r="38" spans="3:18" ht="20.100000000000001" customHeight="1" x14ac:dyDescent="0.3">
      <c r="C38" s="23" t="s">
        <v>99</v>
      </c>
      <c r="D38" s="23">
        <v>25180105</v>
      </c>
      <c r="E38" s="26">
        <v>72.5</v>
      </c>
      <c r="F38" s="44">
        <v>31</v>
      </c>
      <c r="G38" s="37">
        <f t="shared" si="1"/>
        <v>33.333333333333329</v>
      </c>
      <c r="P38" s="47">
        <v>17.5</v>
      </c>
      <c r="Q38" s="28">
        <f t="shared" si="0"/>
        <v>0</v>
      </c>
      <c r="R38" s="29">
        <f t="shared" si="2"/>
        <v>91</v>
      </c>
    </row>
    <row r="39" spans="3:18" ht="20.100000000000001" customHeight="1" x14ac:dyDescent="0.3">
      <c r="C39" s="23" t="s">
        <v>109</v>
      </c>
      <c r="D39" s="23">
        <v>25180109</v>
      </c>
      <c r="E39" s="26">
        <v>72.5</v>
      </c>
      <c r="F39" s="44">
        <v>31</v>
      </c>
      <c r="G39" s="37">
        <f t="shared" si="1"/>
        <v>33.333333333333329</v>
      </c>
      <c r="P39" s="46">
        <v>15</v>
      </c>
      <c r="Q39" s="28">
        <f t="shared" si="0"/>
        <v>0</v>
      </c>
      <c r="R39" s="29">
        <f t="shared" si="2"/>
        <v>91</v>
      </c>
    </row>
    <row r="40" spans="3:18" ht="20.100000000000001" customHeight="1" x14ac:dyDescent="0.3">
      <c r="C40" s="23" t="s">
        <v>39</v>
      </c>
      <c r="D40" s="23">
        <v>25180050</v>
      </c>
      <c r="E40" s="26">
        <v>70</v>
      </c>
      <c r="F40" s="44">
        <v>36</v>
      </c>
      <c r="G40" s="37">
        <f t="shared" si="1"/>
        <v>38.70967741935484</v>
      </c>
      <c r="P40" s="46">
        <v>12.5</v>
      </c>
      <c r="Q40" s="28">
        <f t="shared" si="0"/>
        <v>0</v>
      </c>
      <c r="R40" s="29">
        <f t="shared" si="2"/>
        <v>91</v>
      </c>
    </row>
    <row r="41" spans="3:18" ht="20.100000000000001" customHeight="1" x14ac:dyDescent="0.3">
      <c r="C41" s="23" t="s">
        <v>48</v>
      </c>
      <c r="D41" s="23">
        <v>25180008</v>
      </c>
      <c r="E41" s="26">
        <v>67.5</v>
      </c>
      <c r="F41" s="44">
        <v>37</v>
      </c>
      <c r="G41" s="37">
        <f t="shared" si="1"/>
        <v>39.784946236559136</v>
      </c>
      <c r="P41" s="47">
        <v>10</v>
      </c>
      <c r="Q41" s="28">
        <f t="shared" si="0"/>
        <v>0</v>
      </c>
      <c r="R41" s="29">
        <f t="shared" si="2"/>
        <v>91</v>
      </c>
    </row>
    <row r="42" spans="3:18" ht="20.100000000000001" customHeight="1" x14ac:dyDescent="0.3">
      <c r="C42" s="23" t="s">
        <v>53</v>
      </c>
      <c r="D42" s="23">
        <v>25180012</v>
      </c>
      <c r="E42" s="26">
        <v>67.5</v>
      </c>
      <c r="F42" s="44">
        <v>37</v>
      </c>
      <c r="G42" s="37">
        <f t="shared" si="1"/>
        <v>39.784946236559136</v>
      </c>
      <c r="P42" s="46">
        <v>7.5</v>
      </c>
      <c r="Q42" s="28">
        <f t="shared" si="0"/>
        <v>0</v>
      </c>
      <c r="R42" s="29">
        <f t="shared" si="2"/>
        <v>91</v>
      </c>
    </row>
    <row r="43" spans="3:18" ht="20.100000000000001" customHeight="1" x14ac:dyDescent="0.3">
      <c r="C43" s="23" t="s">
        <v>77</v>
      </c>
      <c r="D43" s="23">
        <v>25180019</v>
      </c>
      <c r="E43" s="26">
        <v>67.5</v>
      </c>
      <c r="F43" s="44">
        <v>37</v>
      </c>
      <c r="G43" s="37">
        <f t="shared" si="1"/>
        <v>39.784946236559136</v>
      </c>
      <c r="P43" s="46">
        <v>5</v>
      </c>
      <c r="Q43" s="28">
        <f t="shared" si="0"/>
        <v>0</v>
      </c>
      <c r="R43" s="29">
        <f t="shared" si="2"/>
        <v>91</v>
      </c>
    </row>
    <row r="44" spans="3:18" ht="20.100000000000001" customHeight="1" x14ac:dyDescent="0.3">
      <c r="C44" s="23" t="s">
        <v>137</v>
      </c>
      <c r="D44" s="23">
        <v>25180024</v>
      </c>
      <c r="E44" s="26">
        <v>67.5</v>
      </c>
      <c r="F44" s="44">
        <v>37</v>
      </c>
      <c r="G44" s="37">
        <f t="shared" si="1"/>
        <v>39.784946236559136</v>
      </c>
      <c r="P44" s="47">
        <v>2.5</v>
      </c>
      <c r="Q44" s="28">
        <f t="shared" si="0"/>
        <v>0</v>
      </c>
      <c r="R44" s="29">
        <f t="shared" si="2"/>
        <v>91</v>
      </c>
    </row>
    <row r="45" spans="3:18" ht="20.100000000000001" customHeight="1" x14ac:dyDescent="0.3">
      <c r="C45" s="23" t="s">
        <v>75</v>
      </c>
      <c r="D45" s="23">
        <v>25180037</v>
      </c>
      <c r="E45" s="26">
        <v>67.5</v>
      </c>
      <c r="F45" s="44">
        <v>37</v>
      </c>
      <c r="G45" s="37">
        <f t="shared" si="1"/>
        <v>39.784946236559136</v>
      </c>
      <c r="P45" s="46">
        <v>0</v>
      </c>
      <c r="Q45" s="28">
        <f t="shared" si="0"/>
        <v>14</v>
      </c>
      <c r="R45" s="29">
        <f t="shared" si="2"/>
        <v>105</v>
      </c>
    </row>
    <row r="46" spans="3:18" ht="20.100000000000001" customHeight="1" x14ac:dyDescent="0.3">
      <c r="C46" s="23" t="s">
        <v>66</v>
      </c>
      <c r="D46" s="23">
        <v>25180040</v>
      </c>
      <c r="E46" s="26">
        <v>67.5</v>
      </c>
      <c r="F46" s="44">
        <v>37</v>
      </c>
      <c r="G46" s="37">
        <f t="shared" si="1"/>
        <v>39.784946236559136</v>
      </c>
    </row>
    <row r="47" spans="3:18" ht="20.100000000000001" customHeight="1" x14ac:dyDescent="0.3">
      <c r="C47" s="23" t="s">
        <v>96</v>
      </c>
      <c r="D47" s="23">
        <v>25180051</v>
      </c>
      <c r="E47" s="26">
        <v>67.5</v>
      </c>
      <c r="F47" s="44">
        <v>37</v>
      </c>
      <c r="G47" s="37">
        <f t="shared" si="1"/>
        <v>39.784946236559136</v>
      </c>
      <c r="P47" s="18" t="s">
        <v>120</v>
      </c>
      <c r="Q47" s="30">
        <v>123</v>
      </c>
      <c r="R47" s="31" t="s">
        <v>121</v>
      </c>
    </row>
    <row r="48" spans="3:18" ht="20.100000000000001" customHeight="1" x14ac:dyDescent="0.3">
      <c r="C48" s="23" t="s">
        <v>60</v>
      </c>
      <c r="D48" s="23">
        <v>25180061</v>
      </c>
      <c r="E48" s="26">
        <v>67.5</v>
      </c>
      <c r="F48" s="44">
        <v>37</v>
      </c>
      <c r="G48" s="37">
        <f t="shared" si="1"/>
        <v>39.784946236559136</v>
      </c>
      <c r="P48" s="18" t="s">
        <v>122</v>
      </c>
      <c r="Q48" s="34">
        <v>61.2</v>
      </c>
      <c r="R48" s="31" t="s">
        <v>123</v>
      </c>
    </row>
    <row r="49" spans="3:18" ht="20.100000000000001" customHeight="1" x14ac:dyDescent="0.3">
      <c r="C49" s="23" t="s">
        <v>46</v>
      </c>
      <c r="D49" s="23">
        <v>25180079</v>
      </c>
      <c r="E49" s="26">
        <v>67.5</v>
      </c>
      <c r="F49" s="44">
        <v>37</v>
      </c>
      <c r="G49" s="37">
        <f t="shared" si="1"/>
        <v>39.784946236559136</v>
      </c>
      <c r="P49" s="18" t="s">
        <v>124</v>
      </c>
      <c r="Q49" s="29">
        <v>95</v>
      </c>
      <c r="R49" s="31" t="s">
        <v>123</v>
      </c>
    </row>
    <row r="50" spans="3:18" ht="20.100000000000001" customHeight="1" x14ac:dyDescent="0.3">
      <c r="C50" s="23" t="s">
        <v>94</v>
      </c>
      <c r="D50" s="23">
        <v>25180083</v>
      </c>
      <c r="E50" s="26">
        <v>67.5</v>
      </c>
      <c r="F50" s="44">
        <v>37</v>
      </c>
      <c r="G50" s="37">
        <f t="shared" si="1"/>
        <v>39.784946236559136</v>
      </c>
    </row>
    <row r="51" spans="3:18" ht="20.100000000000001" customHeight="1" x14ac:dyDescent="0.3">
      <c r="C51" s="23" t="s">
        <v>88</v>
      </c>
      <c r="D51" s="23">
        <v>25180104</v>
      </c>
      <c r="E51" s="26">
        <v>67.5</v>
      </c>
      <c r="F51" s="44">
        <v>37</v>
      </c>
      <c r="G51" s="37">
        <f t="shared" si="1"/>
        <v>39.784946236559136</v>
      </c>
    </row>
    <row r="52" spans="3:18" ht="20.100000000000001" customHeight="1" x14ac:dyDescent="0.3">
      <c r="C52" s="23" t="s">
        <v>100</v>
      </c>
      <c r="D52" s="23">
        <v>25180107</v>
      </c>
      <c r="E52" s="26">
        <v>67.5</v>
      </c>
      <c r="F52" s="44">
        <v>37</v>
      </c>
      <c r="G52" s="37">
        <f t="shared" si="1"/>
        <v>39.784946236559136</v>
      </c>
    </row>
    <row r="53" spans="3:18" ht="20.100000000000001" customHeight="1" x14ac:dyDescent="0.3">
      <c r="C53" s="23" t="s">
        <v>36</v>
      </c>
      <c r="D53" s="23">
        <v>25180005</v>
      </c>
      <c r="E53" s="26">
        <v>65</v>
      </c>
      <c r="F53" s="44">
        <v>49</v>
      </c>
      <c r="G53" s="37">
        <f t="shared" si="1"/>
        <v>52.688172043010752</v>
      </c>
    </row>
    <row r="54" spans="3:18" ht="20.100000000000001" customHeight="1" x14ac:dyDescent="0.3">
      <c r="C54" s="23" t="s">
        <v>85</v>
      </c>
      <c r="D54" s="23">
        <v>25180006</v>
      </c>
      <c r="E54" s="26">
        <v>65</v>
      </c>
      <c r="F54" s="44">
        <v>49</v>
      </c>
      <c r="G54" s="37">
        <f t="shared" si="1"/>
        <v>52.688172043010752</v>
      </c>
    </row>
    <row r="55" spans="3:18" ht="20.100000000000001" customHeight="1" x14ac:dyDescent="0.3">
      <c r="C55" s="23" t="s">
        <v>81</v>
      </c>
      <c r="D55" s="23">
        <v>25180014</v>
      </c>
      <c r="E55" s="26">
        <v>65</v>
      </c>
      <c r="F55" s="44">
        <v>49</v>
      </c>
      <c r="G55" s="37">
        <f t="shared" si="1"/>
        <v>52.688172043010752</v>
      </c>
    </row>
    <row r="56" spans="3:18" ht="20.100000000000001" customHeight="1" x14ac:dyDescent="0.3">
      <c r="C56" s="23" t="s">
        <v>45</v>
      </c>
      <c r="D56" s="23">
        <v>25180080</v>
      </c>
      <c r="E56" s="26">
        <v>65</v>
      </c>
      <c r="F56" s="44">
        <v>49</v>
      </c>
      <c r="G56" s="37">
        <f t="shared" si="1"/>
        <v>52.688172043010752</v>
      </c>
    </row>
    <row r="57" spans="3:18" ht="20.100000000000001" customHeight="1" x14ac:dyDescent="0.3">
      <c r="C57" s="23" t="s">
        <v>143</v>
      </c>
      <c r="D57" s="23">
        <v>25180048</v>
      </c>
      <c r="E57" s="26">
        <v>62.5</v>
      </c>
      <c r="F57" s="44">
        <v>53</v>
      </c>
      <c r="G57" s="37">
        <f t="shared" si="1"/>
        <v>56.98924731182796</v>
      </c>
    </row>
    <row r="58" spans="3:18" ht="20.100000000000001" customHeight="1" x14ac:dyDescent="0.3">
      <c r="C58" s="23" t="s">
        <v>155</v>
      </c>
      <c r="D58" s="23">
        <v>25180082</v>
      </c>
      <c r="E58" s="26">
        <v>62.5</v>
      </c>
      <c r="F58" s="44">
        <v>53</v>
      </c>
      <c r="G58" s="37">
        <f t="shared" si="1"/>
        <v>56.98924731182796</v>
      </c>
    </row>
    <row r="59" spans="3:18" ht="20.100000000000001" customHeight="1" x14ac:dyDescent="0.3">
      <c r="C59" s="23" t="s">
        <v>161</v>
      </c>
      <c r="D59" s="23">
        <v>25180102</v>
      </c>
      <c r="E59" s="26">
        <v>62.5</v>
      </c>
      <c r="F59" s="44">
        <v>53</v>
      </c>
      <c r="G59" s="37">
        <f t="shared" si="1"/>
        <v>56.98924731182796</v>
      </c>
    </row>
    <row r="60" spans="3:18" ht="20.100000000000001" customHeight="1" x14ac:dyDescent="0.3">
      <c r="C60" s="23" t="s">
        <v>162</v>
      </c>
      <c r="D60" s="23">
        <v>25180103</v>
      </c>
      <c r="E60" s="26">
        <v>62.5</v>
      </c>
      <c r="F60" s="44">
        <v>53</v>
      </c>
      <c r="G60" s="37">
        <f t="shared" si="1"/>
        <v>56.98924731182796</v>
      </c>
    </row>
    <row r="61" spans="3:18" ht="20.100000000000001" customHeight="1" x14ac:dyDescent="0.3">
      <c r="C61" s="23" t="s">
        <v>98</v>
      </c>
      <c r="D61" s="23">
        <v>25180018</v>
      </c>
      <c r="E61" s="26">
        <v>60</v>
      </c>
      <c r="F61" s="44">
        <v>57</v>
      </c>
      <c r="G61" s="37">
        <f t="shared" si="1"/>
        <v>61.29032258064516</v>
      </c>
    </row>
    <row r="62" spans="3:18" ht="20.100000000000001" customHeight="1" x14ac:dyDescent="0.3">
      <c r="C62" s="23" t="s">
        <v>76</v>
      </c>
      <c r="D62" s="23">
        <v>25180056</v>
      </c>
      <c r="E62" s="26">
        <v>60</v>
      </c>
      <c r="F62" s="44">
        <v>57</v>
      </c>
      <c r="G62" s="37">
        <f t="shared" si="1"/>
        <v>61.29032258064516</v>
      </c>
    </row>
    <row r="63" spans="3:18" ht="20.100000000000001" customHeight="1" x14ac:dyDescent="0.3">
      <c r="C63" s="23" t="s">
        <v>146</v>
      </c>
      <c r="D63" s="23">
        <v>25180058</v>
      </c>
      <c r="E63" s="26">
        <v>60</v>
      </c>
      <c r="F63" s="44">
        <v>57</v>
      </c>
      <c r="G63" s="37">
        <f t="shared" si="1"/>
        <v>61.29032258064516</v>
      </c>
    </row>
    <row r="64" spans="3:18" ht="20.100000000000001" customHeight="1" x14ac:dyDescent="0.3">
      <c r="C64" s="23" t="s">
        <v>68</v>
      </c>
      <c r="D64" s="23">
        <v>25180017</v>
      </c>
      <c r="E64" s="26">
        <v>57.5</v>
      </c>
      <c r="F64" s="44">
        <v>60</v>
      </c>
      <c r="G64" s="37">
        <f t="shared" si="1"/>
        <v>64.516129032258064</v>
      </c>
    </row>
    <row r="65" spans="3:7" ht="20.100000000000001" customHeight="1" x14ac:dyDescent="0.3">
      <c r="C65" s="23" t="s">
        <v>44</v>
      </c>
      <c r="D65" s="23">
        <v>25180020</v>
      </c>
      <c r="E65" s="26">
        <v>57.5</v>
      </c>
      <c r="F65" s="44">
        <v>60</v>
      </c>
      <c r="G65" s="37">
        <f t="shared" si="1"/>
        <v>64.516129032258064</v>
      </c>
    </row>
    <row r="66" spans="3:7" ht="20.100000000000001" customHeight="1" x14ac:dyDescent="0.3">
      <c r="C66" s="23" t="s">
        <v>138</v>
      </c>
      <c r="D66" s="23">
        <v>25180027</v>
      </c>
      <c r="E66" s="26">
        <v>57.5</v>
      </c>
      <c r="F66" s="44">
        <v>60</v>
      </c>
      <c r="G66" s="37">
        <f t="shared" si="1"/>
        <v>64.516129032258064</v>
      </c>
    </row>
    <row r="67" spans="3:7" ht="20.100000000000001" customHeight="1" x14ac:dyDescent="0.3">
      <c r="C67" s="23" t="s">
        <v>142</v>
      </c>
      <c r="D67" s="23">
        <v>25180036</v>
      </c>
      <c r="E67" s="26">
        <v>57.5</v>
      </c>
      <c r="F67" s="44">
        <v>60</v>
      </c>
      <c r="G67" s="37">
        <f t="shared" si="1"/>
        <v>64.516129032258064</v>
      </c>
    </row>
    <row r="68" spans="3:7" ht="20.100000000000001" customHeight="1" x14ac:dyDescent="0.3">
      <c r="C68" s="23" t="s">
        <v>148</v>
      </c>
      <c r="D68" s="23">
        <v>25180062</v>
      </c>
      <c r="E68" s="26">
        <v>55</v>
      </c>
      <c r="F68" s="44">
        <v>64</v>
      </c>
      <c r="G68" s="37">
        <f t="shared" si="1"/>
        <v>68.817204301075279</v>
      </c>
    </row>
    <row r="69" spans="3:7" ht="20.100000000000001" customHeight="1" x14ac:dyDescent="0.3">
      <c r="C69" s="23" t="s">
        <v>150</v>
      </c>
      <c r="D69" s="23">
        <v>25180065</v>
      </c>
      <c r="E69" s="26">
        <v>55</v>
      </c>
      <c r="F69" s="44">
        <v>64</v>
      </c>
      <c r="G69" s="37">
        <f t="shared" si="1"/>
        <v>68.817204301075279</v>
      </c>
    </row>
    <row r="70" spans="3:7" ht="20.100000000000001" customHeight="1" x14ac:dyDescent="0.3">
      <c r="C70" s="23" t="s">
        <v>160</v>
      </c>
      <c r="D70" s="23">
        <v>25180100</v>
      </c>
      <c r="E70" s="26">
        <v>55</v>
      </c>
      <c r="F70" s="44">
        <v>64</v>
      </c>
      <c r="G70" s="37">
        <f t="shared" ref="G70:G95" si="3">F70/93*100</f>
        <v>68.817204301075279</v>
      </c>
    </row>
    <row r="71" spans="3:7" ht="20.100000000000001" customHeight="1" x14ac:dyDescent="0.3">
      <c r="C71" s="23" t="s">
        <v>163</v>
      </c>
      <c r="D71" s="23">
        <v>25180106</v>
      </c>
      <c r="E71" s="26">
        <v>55</v>
      </c>
      <c r="F71" s="44">
        <v>64</v>
      </c>
      <c r="G71" s="37">
        <f t="shared" si="3"/>
        <v>68.817204301075279</v>
      </c>
    </row>
    <row r="72" spans="3:7" ht="20.100000000000001" customHeight="1" x14ac:dyDescent="0.3">
      <c r="C72" s="23" t="s">
        <v>113</v>
      </c>
      <c r="D72" s="23">
        <v>25180087</v>
      </c>
      <c r="E72" s="26">
        <v>52.5</v>
      </c>
      <c r="F72" s="44">
        <v>68</v>
      </c>
      <c r="G72" s="37">
        <f t="shared" si="3"/>
        <v>73.118279569892479</v>
      </c>
    </row>
    <row r="73" spans="3:7" ht="20.100000000000001" customHeight="1" x14ac:dyDescent="0.3">
      <c r="C73" s="23" t="s">
        <v>152</v>
      </c>
      <c r="D73" s="23">
        <v>25180075</v>
      </c>
      <c r="E73" s="26">
        <v>50</v>
      </c>
      <c r="F73" s="44">
        <v>69</v>
      </c>
      <c r="G73" s="37">
        <f t="shared" si="3"/>
        <v>74.193548387096769</v>
      </c>
    </row>
    <row r="74" spans="3:7" ht="20.100000000000001" customHeight="1" x14ac:dyDescent="0.3">
      <c r="C74" s="23" t="s">
        <v>153</v>
      </c>
      <c r="D74" s="23">
        <v>25180076</v>
      </c>
      <c r="E74" s="26">
        <v>50</v>
      </c>
      <c r="F74" s="44">
        <v>69</v>
      </c>
      <c r="G74" s="37">
        <f t="shared" si="3"/>
        <v>74.193548387096769</v>
      </c>
    </row>
    <row r="75" spans="3:7" ht="20.100000000000001" customHeight="1" x14ac:dyDescent="0.3">
      <c r="C75" s="23" t="s">
        <v>164</v>
      </c>
      <c r="D75" s="23">
        <v>25180112</v>
      </c>
      <c r="E75" s="26">
        <v>50</v>
      </c>
      <c r="F75" s="51">
        <v>69</v>
      </c>
      <c r="G75" s="37">
        <f t="shared" si="3"/>
        <v>74.193548387096769</v>
      </c>
    </row>
    <row r="76" spans="3:7" ht="20.100000000000001" customHeight="1" x14ac:dyDescent="0.3">
      <c r="C76" s="23" t="s">
        <v>57</v>
      </c>
      <c r="D76" s="23">
        <v>25180072</v>
      </c>
      <c r="E76" s="26">
        <v>47.5</v>
      </c>
      <c r="F76" s="44">
        <v>72</v>
      </c>
      <c r="G76" s="37">
        <f t="shared" si="3"/>
        <v>77.41935483870968</v>
      </c>
    </row>
    <row r="77" spans="3:7" ht="20.100000000000001" customHeight="1" x14ac:dyDescent="0.3">
      <c r="C77" s="23" t="s">
        <v>69</v>
      </c>
      <c r="D77" s="23">
        <v>25180099</v>
      </c>
      <c r="E77" s="26">
        <v>47.5</v>
      </c>
      <c r="F77" s="44">
        <v>72</v>
      </c>
      <c r="G77" s="37">
        <f t="shared" si="3"/>
        <v>77.41935483870968</v>
      </c>
    </row>
    <row r="78" spans="3:7" ht="20.100000000000001" customHeight="1" x14ac:dyDescent="0.3">
      <c r="C78" s="23" t="s">
        <v>40</v>
      </c>
      <c r="D78" s="23">
        <v>25180004</v>
      </c>
      <c r="E78" s="26">
        <v>45</v>
      </c>
      <c r="F78" s="44">
        <v>74</v>
      </c>
      <c r="G78" s="37">
        <f t="shared" si="3"/>
        <v>79.569892473118273</v>
      </c>
    </row>
    <row r="79" spans="3:7" ht="20.100000000000001" customHeight="1" x14ac:dyDescent="0.3">
      <c r="C79" s="23" t="s">
        <v>90</v>
      </c>
      <c r="D79" s="23">
        <v>25180069</v>
      </c>
      <c r="E79" s="26">
        <v>45</v>
      </c>
      <c r="F79" s="44">
        <v>74</v>
      </c>
      <c r="G79" s="37">
        <f t="shared" si="3"/>
        <v>79.569892473118273</v>
      </c>
    </row>
    <row r="80" spans="3:7" ht="20.100000000000001" customHeight="1" x14ac:dyDescent="0.3">
      <c r="C80" s="23" t="s">
        <v>41</v>
      </c>
      <c r="D80" s="23">
        <v>25180041</v>
      </c>
      <c r="E80" s="26">
        <v>42.5</v>
      </c>
      <c r="F80" s="44">
        <v>76</v>
      </c>
      <c r="G80" s="37">
        <f t="shared" si="3"/>
        <v>81.72043010752688</v>
      </c>
    </row>
    <row r="81" spans="3:7" ht="20.100000000000001" customHeight="1" x14ac:dyDescent="0.3">
      <c r="C81" s="23" t="s">
        <v>79</v>
      </c>
      <c r="D81" s="23">
        <v>25180074</v>
      </c>
      <c r="E81" s="26">
        <v>42.5</v>
      </c>
      <c r="F81" s="44">
        <v>76</v>
      </c>
      <c r="G81" s="37">
        <f t="shared" si="3"/>
        <v>81.72043010752688</v>
      </c>
    </row>
    <row r="82" spans="3:7" ht="20.100000000000001" customHeight="1" x14ac:dyDescent="0.3">
      <c r="C82" s="23" t="s">
        <v>106</v>
      </c>
      <c r="D82" s="23">
        <v>25180118</v>
      </c>
      <c r="E82" s="26">
        <v>42.5</v>
      </c>
      <c r="F82" s="51">
        <v>76</v>
      </c>
      <c r="G82" s="37">
        <f t="shared" si="3"/>
        <v>81.72043010752688</v>
      </c>
    </row>
    <row r="83" spans="3:7" ht="20.100000000000001" customHeight="1" x14ac:dyDescent="0.3">
      <c r="C83" s="23" t="s">
        <v>84</v>
      </c>
      <c r="D83" s="23">
        <v>25180028</v>
      </c>
      <c r="E83" s="26">
        <v>40</v>
      </c>
      <c r="F83" s="44">
        <v>79</v>
      </c>
      <c r="G83" s="37">
        <f t="shared" si="3"/>
        <v>84.946236559139791</v>
      </c>
    </row>
    <row r="84" spans="3:7" ht="20.100000000000001" customHeight="1" x14ac:dyDescent="0.3">
      <c r="C84" s="23" t="s">
        <v>43</v>
      </c>
      <c r="D84" s="23">
        <v>25180085</v>
      </c>
      <c r="E84" s="26">
        <v>40</v>
      </c>
      <c r="F84" s="44">
        <v>79</v>
      </c>
      <c r="G84" s="37">
        <f t="shared" si="3"/>
        <v>84.946236559139791</v>
      </c>
    </row>
    <row r="85" spans="3:7" ht="20.100000000000001" customHeight="1" x14ac:dyDescent="0.3">
      <c r="C85" s="23" t="s">
        <v>72</v>
      </c>
      <c r="D85" s="23">
        <v>25180096</v>
      </c>
      <c r="E85" s="26">
        <v>37.5</v>
      </c>
      <c r="F85" s="44">
        <v>81</v>
      </c>
      <c r="G85" s="37">
        <f t="shared" si="3"/>
        <v>87.096774193548384</v>
      </c>
    </row>
    <row r="86" spans="3:7" ht="20.100000000000001" customHeight="1" x14ac:dyDescent="0.3">
      <c r="C86" s="23" t="s">
        <v>95</v>
      </c>
      <c r="D86" s="23">
        <v>25180021</v>
      </c>
      <c r="E86" s="26">
        <v>35</v>
      </c>
      <c r="F86" s="44">
        <v>82</v>
      </c>
      <c r="G86" s="37">
        <f t="shared" si="3"/>
        <v>88.172043010752688</v>
      </c>
    </row>
    <row r="87" spans="3:7" ht="20.100000000000001" customHeight="1" x14ac:dyDescent="0.3">
      <c r="C87" s="23" t="s">
        <v>147</v>
      </c>
      <c r="D87" s="23">
        <v>25180059</v>
      </c>
      <c r="E87" s="26">
        <v>35</v>
      </c>
      <c r="F87" s="44">
        <v>82</v>
      </c>
      <c r="G87" s="37">
        <f t="shared" si="3"/>
        <v>88.172043010752688</v>
      </c>
    </row>
    <row r="88" spans="3:7" ht="20.100000000000001" customHeight="1" x14ac:dyDescent="0.3">
      <c r="C88" s="23" t="s">
        <v>167</v>
      </c>
      <c r="D88" s="23">
        <v>25180117</v>
      </c>
      <c r="E88" s="26">
        <v>35</v>
      </c>
      <c r="F88" s="51">
        <v>82</v>
      </c>
      <c r="G88" s="37">
        <f t="shared" si="3"/>
        <v>88.172043010752688</v>
      </c>
    </row>
    <row r="89" spans="3:7" ht="20.100000000000001" customHeight="1" x14ac:dyDescent="0.3">
      <c r="C89" s="23" t="s">
        <v>139</v>
      </c>
      <c r="D89" s="23">
        <v>25180033</v>
      </c>
      <c r="E89" s="26">
        <v>32.5</v>
      </c>
      <c r="F89" s="44">
        <v>85</v>
      </c>
      <c r="G89" s="37">
        <f t="shared" si="3"/>
        <v>91.397849462365585</v>
      </c>
    </row>
    <row r="90" spans="3:7" ht="20.100000000000001" customHeight="1" x14ac:dyDescent="0.3">
      <c r="C90" s="23" t="s">
        <v>144</v>
      </c>
      <c r="D90" s="23">
        <v>25180049</v>
      </c>
      <c r="E90" s="26">
        <v>32.5</v>
      </c>
      <c r="F90" s="44">
        <v>85</v>
      </c>
      <c r="G90" s="37">
        <f t="shared" si="3"/>
        <v>91.397849462365585</v>
      </c>
    </row>
    <row r="91" spans="3:7" ht="20.100000000000001" customHeight="1" x14ac:dyDescent="0.3">
      <c r="C91" s="23" t="s">
        <v>111</v>
      </c>
      <c r="D91" s="23">
        <v>25180042</v>
      </c>
      <c r="E91" s="26">
        <v>30</v>
      </c>
      <c r="F91" s="44">
        <v>87</v>
      </c>
      <c r="G91" s="37">
        <f t="shared" si="3"/>
        <v>93.548387096774192</v>
      </c>
    </row>
    <row r="92" spans="3:7" ht="20.100000000000001" customHeight="1" x14ac:dyDescent="0.3">
      <c r="C92" s="23" t="s">
        <v>80</v>
      </c>
      <c r="D92" s="23">
        <v>25180121</v>
      </c>
      <c r="E92" s="26">
        <v>30</v>
      </c>
      <c r="F92" s="51">
        <v>87</v>
      </c>
      <c r="G92" s="37">
        <f t="shared" si="3"/>
        <v>93.548387096774192</v>
      </c>
    </row>
    <row r="93" spans="3:7" ht="20.100000000000001" customHeight="1" x14ac:dyDescent="0.3">
      <c r="C93" s="23" t="s">
        <v>59</v>
      </c>
      <c r="D93" s="23">
        <v>25180025</v>
      </c>
      <c r="E93" s="26">
        <v>27.5</v>
      </c>
      <c r="F93" s="44">
        <v>89</v>
      </c>
      <c r="G93" s="37">
        <f t="shared" si="3"/>
        <v>95.6989247311828</v>
      </c>
    </row>
    <row r="94" spans="3:7" ht="20.100000000000001" customHeight="1" x14ac:dyDescent="0.3">
      <c r="C94" s="23" t="s">
        <v>50</v>
      </c>
      <c r="D94" s="23">
        <v>25180077</v>
      </c>
      <c r="E94" s="26">
        <v>27.5</v>
      </c>
      <c r="F94" s="44">
        <v>89</v>
      </c>
      <c r="G94" s="37">
        <f t="shared" si="3"/>
        <v>95.6989247311828</v>
      </c>
    </row>
    <row r="95" spans="3:7" ht="20.100000000000001" customHeight="1" x14ac:dyDescent="0.3">
      <c r="C95" s="23" t="s">
        <v>154</v>
      </c>
      <c r="D95" s="23">
        <v>25180078</v>
      </c>
      <c r="E95" s="26">
        <v>20</v>
      </c>
      <c r="F95" s="44">
        <v>91</v>
      </c>
      <c r="G95" s="37">
        <f t="shared" si="3"/>
        <v>97.849462365591393</v>
      </c>
    </row>
    <row r="96" spans="3:7" ht="20.100000000000001" customHeight="1" x14ac:dyDescent="0.3">
      <c r="C96" s="23" t="s">
        <v>134</v>
      </c>
      <c r="D96" s="23">
        <v>25180007</v>
      </c>
      <c r="E96" s="26">
        <v>0</v>
      </c>
      <c r="F96" s="44">
        <v>123</v>
      </c>
      <c r="G96" s="37">
        <f>F96/123*100</f>
        <v>100</v>
      </c>
    </row>
    <row r="97" spans="3:7" ht="20.100000000000001" customHeight="1" x14ac:dyDescent="0.3">
      <c r="C97" s="23" t="s">
        <v>34</v>
      </c>
      <c r="D97" s="23">
        <v>25180015</v>
      </c>
      <c r="E97" s="26">
        <v>0</v>
      </c>
      <c r="F97" s="44">
        <v>123</v>
      </c>
      <c r="G97" s="37">
        <f>F97/123*100</f>
        <v>100</v>
      </c>
    </row>
    <row r="98" spans="3:7" ht="20.100000000000001" customHeight="1" x14ac:dyDescent="0.3">
      <c r="C98" s="23" t="s">
        <v>136</v>
      </c>
      <c r="D98" s="23">
        <v>25180016</v>
      </c>
      <c r="E98" s="26">
        <v>0</v>
      </c>
      <c r="F98" s="44">
        <v>123</v>
      </c>
      <c r="G98" s="37">
        <f>F98/123*100</f>
        <v>100</v>
      </c>
    </row>
    <row r="99" spans="3:7" ht="20.100000000000001" customHeight="1" x14ac:dyDescent="0.3">
      <c r="C99" s="23" t="s">
        <v>70</v>
      </c>
      <c r="D99" s="23">
        <v>25180023</v>
      </c>
      <c r="E99" s="26">
        <v>0</v>
      </c>
      <c r="F99" s="44">
        <v>123</v>
      </c>
      <c r="G99" s="37">
        <f>F99/123*100</f>
        <v>100</v>
      </c>
    </row>
    <row r="100" spans="3:7" ht="20.100000000000001" customHeight="1" x14ac:dyDescent="0.3">
      <c r="C100" s="23" t="s">
        <v>58</v>
      </c>
      <c r="D100" s="23">
        <v>25180026</v>
      </c>
      <c r="E100" s="26">
        <v>0</v>
      </c>
      <c r="F100" s="44">
        <v>123</v>
      </c>
      <c r="G100" s="37">
        <f t="shared" ref="G100:G123" si="4">F100/123*100</f>
        <v>100</v>
      </c>
    </row>
    <row r="101" spans="3:7" ht="20.100000000000001" customHeight="1" x14ac:dyDescent="0.3">
      <c r="C101" s="23" t="s">
        <v>97</v>
      </c>
      <c r="D101" s="23">
        <v>25180030</v>
      </c>
      <c r="E101" s="26">
        <v>0</v>
      </c>
      <c r="F101" s="44">
        <v>123</v>
      </c>
      <c r="G101" s="37">
        <f t="shared" si="4"/>
        <v>100</v>
      </c>
    </row>
    <row r="102" spans="3:7" ht="20.100000000000001" customHeight="1" x14ac:dyDescent="0.3">
      <c r="C102" s="23" t="s">
        <v>140</v>
      </c>
      <c r="D102" s="23">
        <v>25180034</v>
      </c>
      <c r="E102" s="26">
        <v>0</v>
      </c>
      <c r="F102" s="44">
        <v>123</v>
      </c>
      <c r="G102" s="37">
        <f t="shared" si="4"/>
        <v>100</v>
      </c>
    </row>
    <row r="103" spans="3:7" ht="20.100000000000001" customHeight="1" x14ac:dyDescent="0.3">
      <c r="C103" s="23" t="s">
        <v>101</v>
      </c>
      <c r="D103" s="23">
        <v>25180046</v>
      </c>
      <c r="E103" s="26">
        <v>0</v>
      </c>
      <c r="F103" s="44">
        <v>123</v>
      </c>
      <c r="G103" s="37">
        <f t="shared" si="4"/>
        <v>100</v>
      </c>
    </row>
    <row r="104" spans="3:7" ht="20.100000000000001" customHeight="1" x14ac:dyDescent="0.3">
      <c r="C104" s="23" t="s">
        <v>32</v>
      </c>
      <c r="D104" s="23">
        <v>25180055</v>
      </c>
      <c r="E104" s="26">
        <v>0</v>
      </c>
      <c r="F104" s="44">
        <v>123</v>
      </c>
      <c r="G104" s="37">
        <f t="shared" si="4"/>
        <v>100</v>
      </c>
    </row>
    <row r="105" spans="3:7" ht="20.100000000000001" customHeight="1" x14ac:dyDescent="0.3">
      <c r="C105" s="23" t="s">
        <v>71</v>
      </c>
      <c r="D105" s="23">
        <v>25180060</v>
      </c>
      <c r="E105" s="26">
        <v>0</v>
      </c>
      <c r="F105" s="44">
        <v>123</v>
      </c>
      <c r="G105" s="37">
        <f t="shared" si="4"/>
        <v>100</v>
      </c>
    </row>
    <row r="106" spans="3:7" ht="20.100000000000001" customHeight="1" x14ac:dyDescent="0.3">
      <c r="C106" s="23" t="s">
        <v>149</v>
      </c>
      <c r="D106" s="23">
        <v>25180064</v>
      </c>
      <c r="E106" s="26">
        <v>0</v>
      </c>
      <c r="F106" s="44">
        <v>123</v>
      </c>
      <c r="G106" s="37">
        <f t="shared" si="4"/>
        <v>100</v>
      </c>
    </row>
    <row r="107" spans="3:7" ht="20.100000000000001" customHeight="1" x14ac:dyDescent="0.3">
      <c r="C107" s="23" t="s">
        <v>30</v>
      </c>
      <c r="D107" s="23">
        <v>25180066</v>
      </c>
      <c r="E107" s="26">
        <v>0</v>
      </c>
      <c r="F107" s="44">
        <v>123</v>
      </c>
      <c r="G107" s="37">
        <f t="shared" si="4"/>
        <v>100</v>
      </c>
    </row>
    <row r="108" spans="3:7" ht="20.100000000000001" customHeight="1" x14ac:dyDescent="0.3">
      <c r="C108" s="23" t="s">
        <v>105</v>
      </c>
      <c r="D108" s="23">
        <v>25180067</v>
      </c>
      <c r="E108" s="26">
        <v>0</v>
      </c>
      <c r="F108" s="44">
        <v>123</v>
      </c>
      <c r="G108" s="37">
        <f t="shared" si="4"/>
        <v>100</v>
      </c>
    </row>
    <row r="109" spans="3:7" ht="20.100000000000001" customHeight="1" x14ac:dyDescent="0.3">
      <c r="C109" s="23" t="s">
        <v>78</v>
      </c>
      <c r="D109" s="23">
        <v>25180073</v>
      </c>
      <c r="E109" s="23">
        <v>0</v>
      </c>
      <c r="F109" s="44">
        <v>123</v>
      </c>
      <c r="G109" s="37">
        <f t="shared" si="4"/>
        <v>100</v>
      </c>
    </row>
    <row r="110" spans="3:7" ht="20.100000000000001" customHeight="1" x14ac:dyDescent="0.3">
      <c r="C110" s="23" t="s">
        <v>74</v>
      </c>
      <c r="D110" s="23">
        <v>25180084</v>
      </c>
      <c r="E110" s="23">
        <v>0</v>
      </c>
      <c r="F110" s="44">
        <v>123</v>
      </c>
      <c r="G110" s="37">
        <f t="shared" si="4"/>
        <v>100</v>
      </c>
    </row>
    <row r="111" spans="3:7" ht="20.100000000000001" customHeight="1" x14ac:dyDescent="0.3">
      <c r="C111" s="23" t="s">
        <v>156</v>
      </c>
      <c r="D111" s="23">
        <v>25180088</v>
      </c>
      <c r="E111" s="23">
        <v>0</v>
      </c>
      <c r="F111" s="44">
        <v>123</v>
      </c>
      <c r="G111" s="37">
        <f t="shared" si="4"/>
        <v>100</v>
      </c>
    </row>
    <row r="112" spans="3:7" ht="20.100000000000001" customHeight="1" x14ac:dyDescent="0.3">
      <c r="C112" s="23" t="s">
        <v>87</v>
      </c>
      <c r="D112" s="23">
        <v>25180090</v>
      </c>
      <c r="E112" s="23">
        <v>0</v>
      </c>
      <c r="F112" s="44">
        <v>123</v>
      </c>
      <c r="G112" s="37">
        <f t="shared" si="4"/>
        <v>100</v>
      </c>
    </row>
    <row r="113" spans="3:7" ht="20.100000000000001" customHeight="1" x14ac:dyDescent="0.3">
      <c r="C113" s="23" t="s">
        <v>42</v>
      </c>
      <c r="D113" s="23">
        <v>25180091</v>
      </c>
      <c r="E113" s="23">
        <v>0</v>
      </c>
      <c r="F113" s="44">
        <v>123</v>
      </c>
      <c r="G113" s="37">
        <f t="shared" si="4"/>
        <v>100</v>
      </c>
    </row>
    <row r="114" spans="3:7" ht="20.100000000000001" customHeight="1" x14ac:dyDescent="0.3">
      <c r="C114" s="23" t="s">
        <v>33</v>
      </c>
      <c r="D114" s="23">
        <v>25180094</v>
      </c>
      <c r="E114" s="23">
        <v>0</v>
      </c>
      <c r="F114" s="44">
        <v>123</v>
      </c>
      <c r="G114" s="37">
        <f t="shared" si="4"/>
        <v>100</v>
      </c>
    </row>
    <row r="115" spans="3:7" ht="20.100000000000001" customHeight="1" x14ac:dyDescent="0.3">
      <c r="C115" s="23" t="s">
        <v>158</v>
      </c>
      <c r="D115" s="23">
        <v>25180097</v>
      </c>
      <c r="E115" s="23">
        <v>0</v>
      </c>
      <c r="F115" s="44">
        <v>123</v>
      </c>
      <c r="G115" s="37">
        <f t="shared" si="4"/>
        <v>100</v>
      </c>
    </row>
    <row r="116" spans="3:7" ht="20.100000000000001" customHeight="1" x14ac:dyDescent="0.3">
      <c r="C116" s="23" t="s">
        <v>159</v>
      </c>
      <c r="D116" s="23">
        <v>25180098</v>
      </c>
      <c r="E116" s="23">
        <v>0</v>
      </c>
      <c r="F116" s="44">
        <v>123</v>
      </c>
      <c r="G116" s="37">
        <f t="shared" si="4"/>
        <v>100</v>
      </c>
    </row>
    <row r="117" spans="3:7" ht="20.100000000000001" customHeight="1" x14ac:dyDescent="0.3">
      <c r="C117" s="23" t="s">
        <v>55</v>
      </c>
      <c r="D117" s="23">
        <v>25180108</v>
      </c>
      <c r="E117" s="23">
        <v>0</v>
      </c>
      <c r="F117" s="44">
        <v>123</v>
      </c>
      <c r="G117" s="37">
        <f t="shared" si="4"/>
        <v>100</v>
      </c>
    </row>
    <row r="118" spans="3:7" ht="20.100000000000001" customHeight="1" x14ac:dyDescent="0.3">
      <c r="C118" s="23" t="s">
        <v>108</v>
      </c>
      <c r="D118" s="23">
        <v>25180110</v>
      </c>
      <c r="E118" s="23">
        <v>0</v>
      </c>
      <c r="F118" s="44">
        <v>123</v>
      </c>
      <c r="G118" s="37">
        <f t="shared" si="4"/>
        <v>100</v>
      </c>
    </row>
    <row r="119" spans="3:7" ht="20.100000000000001" customHeight="1" x14ac:dyDescent="0.3">
      <c r="C119" s="23" t="s">
        <v>165</v>
      </c>
      <c r="D119" s="23">
        <v>25180113</v>
      </c>
      <c r="E119" s="23">
        <v>0</v>
      </c>
      <c r="F119" s="44">
        <v>123</v>
      </c>
      <c r="G119" s="37">
        <f t="shared" si="4"/>
        <v>100</v>
      </c>
    </row>
    <row r="120" spans="3:7" ht="20.100000000000001" customHeight="1" x14ac:dyDescent="0.3">
      <c r="C120" s="23" t="s">
        <v>83</v>
      </c>
      <c r="D120" s="23">
        <v>25180114</v>
      </c>
      <c r="E120" s="23">
        <v>0</v>
      </c>
      <c r="F120" s="44">
        <v>123</v>
      </c>
      <c r="G120" s="37">
        <f t="shared" si="4"/>
        <v>100</v>
      </c>
    </row>
    <row r="121" spans="3:7" ht="20.100000000000001" customHeight="1" x14ac:dyDescent="0.3">
      <c r="C121" s="23" t="s">
        <v>56</v>
      </c>
      <c r="D121" s="23">
        <v>25180116</v>
      </c>
      <c r="E121" s="26">
        <v>0</v>
      </c>
      <c r="F121" s="44">
        <v>123</v>
      </c>
      <c r="G121" s="37">
        <f t="shared" si="4"/>
        <v>100</v>
      </c>
    </row>
    <row r="122" spans="3:7" ht="20.100000000000001" customHeight="1" x14ac:dyDescent="0.3">
      <c r="C122" s="23" t="s">
        <v>107</v>
      </c>
      <c r="D122" s="23">
        <v>25180120</v>
      </c>
      <c r="E122" s="23">
        <v>0</v>
      </c>
      <c r="F122" s="44">
        <v>123</v>
      </c>
      <c r="G122" s="37">
        <f t="shared" si="4"/>
        <v>100</v>
      </c>
    </row>
    <row r="123" spans="3:7" ht="20.100000000000001" customHeight="1" x14ac:dyDescent="0.3">
      <c r="C123" s="23" t="s">
        <v>31</v>
      </c>
      <c r="D123" s="23">
        <v>25180123</v>
      </c>
      <c r="E123" s="23">
        <v>0</v>
      </c>
      <c r="F123" s="44">
        <v>123</v>
      </c>
      <c r="G123" s="37">
        <f t="shared" si="4"/>
        <v>100</v>
      </c>
    </row>
  </sheetData>
  <sortState xmlns:xlrd2="http://schemas.microsoft.com/office/spreadsheetml/2017/richdata2" ref="C5:F123">
    <sortCondition descending="1" ref="E5:E123"/>
  </sortState>
  <mergeCells count="1">
    <mergeCell ref="C1:T2"/>
  </mergeCells>
  <phoneticPr fontId="3" type="noConversion"/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T123"/>
  <sheetViews>
    <sheetView showGridLines="0" topLeftCell="B122" zoomScale="85" zoomScaleNormal="85" workbookViewId="0">
      <selection activeCell="B1" sqref="B1:T128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20" ht="16.5" customHeight="1" x14ac:dyDescent="0.3">
      <c r="C1" s="53" t="s">
        <v>126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3:20" ht="18" customHeight="1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4" spans="3:20" ht="20.100000000000001" customHeight="1" thickBot="1" x14ac:dyDescent="0.35">
      <c r="C4" s="1" t="s">
        <v>28</v>
      </c>
      <c r="D4" s="1" t="s">
        <v>10</v>
      </c>
      <c r="E4" s="1" t="s">
        <v>9</v>
      </c>
      <c r="F4" s="10" t="s">
        <v>11</v>
      </c>
      <c r="G4" s="1" t="s">
        <v>8</v>
      </c>
      <c r="P4" s="9" t="s">
        <v>7</v>
      </c>
      <c r="Q4" s="8" t="s">
        <v>6</v>
      </c>
      <c r="R4" s="7" t="s">
        <v>5</v>
      </c>
    </row>
    <row r="5" spans="3:20" ht="20.100000000000001" customHeight="1" x14ac:dyDescent="0.3">
      <c r="C5" s="13" t="s">
        <v>52</v>
      </c>
      <c r="D5" s="13">
        <v>25180003</v>
      </c>
      <c r="E5" s="24">
        <v>90</v>
      </c>
      <c r="F5" s="12">
        <v>1</v>
      </c>
      <c r="G5" s="6">
        <f t="shared" ref="G5:G68" si="0">F5/92*100</f>
        <v>1.0869565217391304</v>
      </c>
      <c r="P5" s="11">
        <v>100</v>
      </c>
      <c r="Q5" s="3">
        <f t="shared" ref="Q5:Q45" si="1">FREQUENCY($E$5:$E$104,P5:P45)</f>
        <v>0</v>
      </c>
      <c r="R5" s="2">
        <f>Q5</f>
        <v>0</v>
      </c>
    </row>
    <row r="6" spans="3:20" ht="20.100000000000001" customHeight="1" x14ac:dyDescent="0.3">
      <c r="C6" s="13" t="s">
        <v>48</v>
      </c>
      <c r="D6" s="13">
        <v>25180008</v>
      </c>
      <c r="E6" s="24">
        <v>90</v>
      </c>
      <c r="F6" s="12">
        <v>1</v>
      </c>
      <c r="G6" s="6">
        <f t="shared" si="0"/>
        <v>1.0869565217391304</v>
      </c>
      <c r="P6" s="5">
        <v>97.5</v>
      </c>
      <c r="Q6" s="3">
        <f t="shared" si="1"/>
        <v>0</v>
      </c>
      <c r="R6" s="2">
        <f>R5+Q6</f>
        <v>0</v>
      </c>
    </row>
    <row r="7" spans="3:20" ht="20.100000000000001" customHeight="1" x14ac:dyDescent="0.3">
      <c r="C7" s="13" t="s">
        <v>64</v>
      </c>
      <c r="D7" s="13">
        <v>25180053</v>
      </c>
      <c r="E7" s="24">
        <v>90</v>
      </c>
      <c r="F7" s="12">
        <v>1</v>
      </c>
      <c r="G7" s="6">
        <f t="shared" si="0"/>
        <v>1.0869565217391304</v>
      </c>
      <c r="P7" s="5">
        <v>95</v>
      </c>
      <c r="Q7" s="3">
        <f t="shared" si="1"/>
        <v>0</v>
      </c>
      <c r="R7" s="2">
        <f>R6+Q7</f>
        <v>0</v>
      </c>
    </row>
    <row r="8" spans="3:20" ht="20.100000000000001" customHeight="1" x14ac:dyDescent="0.3">
      <c r="C8" s="13" t="s">
        <v>92</v>
      </c>
      <c r="D8" s="13">
        <v>25180070</v>
      </c>
      <c r="E8" s="24">
        <v>90</v>
      </c>
      <c r="F8" s="12">
        <v>1</v>
      </c>
      <c r="G8" s="6">
        <f t="shared" si="0"/>
        <v>1.0869565217391304</v>
      </c>
      <c r="P8" s="4">
        <v>92.5</v>
      </c>
      <c r="Q8" s="3">
        <f t="shared" si="1"/>
        <v>0</v>
      </c>
      <c r="R8" s="2">
        <f t="shared" ref="R8:R45" si="2">R7+Q8</f>
        <v>0</v>
      </c>
    </row>
    <row r="9" spans="3:20" ht="20.100000000000001" customHeight="1" x14ac:dyDescent="0.3">
      <c r="C9" s="13" t="s">
        <v>73</v>
      </c>
      <c r="D9" s="13">
        <v>25180038</v>
      </c>
      <c r="E9" s="24">
        <v>87.5</v>
      </c>
      <c r="F9" s="12">
        <v>5</v>
      </c>
      <c r="G9" s="6">
        <f t="shared" si="0"/>
        <v>5.4347826086956523</v>
      </c>
      <c r="P9" s="5">
        <v>90</v>
      </c>
      <c r="Q9" s="3">
        <f t="shared" si="1"/>
        <v>4</v>
      </c>
      <c r="R9" s="2">
        <f t="shared" si="2"/>
        <v>4</v>
      </c>
    </row>
    <row r="10" spans="3:20" ht="20.100000000000001" customHeight="1" x14ac:dyDescent="0.3">
      <c r="C10" s="13" t="s">
        <v>62</v>
      </c>
      <c r="D10" s="13">
        <v>25180119</v>
      </c>
      <c r="E10" s="13">
        <v>87.5</v>
      </c>
      <c r="F10" s="52">
        <v>5</v>
      </c>
      <c r="G10" s="6">
        <f t="shared" si="0"/>
        <v>5.4347826086956523</v>
      </c>
      <c r="P10" s="5">
        <v>87.5</v>
      </c>
      <c r="Q10" s="3">
        <f t="shared" si="1"/>
        <v>2</v>
      </c>
      <c r="R10" s="2">
        <f t="shared" si="2"/>
        <v>6</v>
      </c>
    </row>
    <row r="11" spans="3:20" ht="20.100000000000001" customHeight="1" x14ac:dyDescent="0.3">
      <c r="C11" s="13" t="s">
        <v>35</v>
      </c>
      <c r="D11" s="13">
        <v>25180047</v>
      </c>
      <c r="E11" s="24">
        <v>85</v>
      </c>
      <c r="F11" s="12">
        <v>7</v>
      </c>
      <c r="G11" s="6">
        <f t="shared" si="0"/>
        <v>7.608695652173914</v>
      </c>
      <c r="P11" s="4">
        <v>85</v>
      </c>
      <c r="Q11" s="3">
        <f t="shared" si="1"/>
        <v>2</v>
      </c>
      <c r="R11" s="2">
        <f t="shared" si="2"/>
        <v>8</v>
      </c>
    </row>
    <row r="12" spans="3:20" ht="20.100000000000001" customHeight="1" x14ac:dyDescent="0.3">
      <c r="C12" s="13" t="s">
        <v>168</v>
      </c>
      <c r="D12" s="13">
        <v>25180122</v>
      </c>
      <c r="E12" s="13">
        <v>85</v>
      </c>
      <c r="F12" s="52">
        <v>7</v>
      </c>
      <c r="G12" s="6">
        <f t="shared" si="0"/>
        <v>7.608695652173914</v>
      </c>
      <c r="P12" s="5">
        <v>82.5</v>
      </c>
      <c r="Q12" s="3">
        <f t="shared" si="1"/>
        <v>3</v>
      </c>
      <c r="R12" s="2">
        <f t="shared" si="2"/>
        <v>11</v>
      </c>
    </row>
    <row r="13" spans="3:20" ht="20.100000000000001" customHeight="1" x14ac:dyDescent="0.3">
      <c r="C13" s="13" t="s">
        <v>91</v>
      </c>
      <c r="D13" s="13">
        <v>25180002</v>
      </c>
      <c r="E13" s="24">
        <v>82.5</v>
      </c>
      <c r="F13" s="12">
        <v>9</v>
      </c>
      <c r="G13" s="6">
        <f t="shared" si="0"/>
        <v>9.7826086956521738</v>
      </c>
      <c r="P13" s="5">
        <v>80</v>
      </c>
      <c r="Q13" s="3">
        <f t="shared" si="1"/>
        <v>0</v>
      </c>
      <c r="R13" s="2">
        <f t="shared" si="2"/>
        <v>11</v>
      </c>
    </row>
    <row r="14" spans="3:20" ht="20.100000000000001" customHeight="1" x14ac:dyDescent="0.3">
      <c r="C14" s="13" t="s">
        <v>63</v>
      </c>
      <c r="D14" s="13">
        <v>25180009</v>
      </c>
      <c r="E14" s="24">
        <v>82.5</v>
      </c>
      <c r="F14" s="12">
        <v>9</v>
      </c>
      <c r="G14" s="6">
        <f t="shared" si="0"/>
        <v>9.7826086956521738</v>
      </c>
      <c r="P14" s="4">
        <v>77.5</v>
      </c>
      <c r="Q14" s="3">
        <f t="shared" si="1"/>
        <v>7</v>
      </c>
      <c r="R14" s="2">
        <f t="shared" si="2"/>
        <v>18</v>
      </c>
    </row>
    <row r="15" spans="3:20" ht="20.100000000000001" customHeight="1" x14ac:dyDescent="0.3">
      <c r="C15" s="13" t="s">
        <v>155</v>
      </c>
      <c r="D15" s="13">
        <v>25180082</v>
      </c>
      <c r="E15" s="24">
        <v>82.5</v>
      </c>
      <c r="F15" s="44">
        <v>9</v>
      </c>
      <c r="G15" s="6">
        <f t="shared" si="0"/>
        <v>9.7826086956521738</v>
      </c>
      <c r="P15" s="5">
        <v>75</v>
      </c>
      <c r="Q15" s="3">
        <f t="shared" si="1"/>
        <v>2</v>
      </c>
      <c r="R15" s="2">
        <f t="shared" si="2"/>
        <v>20</v>
      </c>
    </row>
    <row r="16" spans="3:20" ht="20.100000000000001" customHeight="1" x14ac:dyDescent="0.3">
      <c r="C16" s="13" t="s">
        <v>77</v>
      </c>
      <c r="D16" s="13">
        <v>25180019</v>
      </c>
      <c r="E16" s="24">
        <v>77.5</v>
      </c>
      <c r="F16" s="12">
        <v>12</v>
      </c>
      <c r="G16" s="6">
        <f t="shared" si="0"/>
        <v>13.043478260869565</v>
      </c>
      <c r="P16" s="5">
        <v>72.5</v>
      </c>
      <c r="Q16" s="3">
        <f t="shared" si="1"/>
        <v>4</v>
      </c>
      <c r="R16" s="2">
        <f t="shared" si="2"/>
        <v>24</v>
      </c>
    </row>
    <row r="17" spans="3:18" ht="20.100000000000001" customHeight="1" x14ac:dyDescent="0.3">
      <c r="C17" s="13" t="s">
        <v>44</v>
      </c>
      <c r="D17" s="13">
        <v>25180020</v>
      </c>
      <c r="E17" s="24">
        <v>77.5</v>
      </c>
      <c r="F17" s="12">
        <v>12</v>
      </c>
      <c r="G17" s="6">
        <f t="shared" si="0"/>
        <v>13.043478260869565</v>
      </c>
      <c r="P17" s="4">
        <v>70</v>
      </c>
      <c r="Q17" s="3">
        <f t="shared" si="1"/>
        <v>5</v>
      </c>
      <c r="R17" s="2">
        <f t="shared" si="2"/>
        <v>29</v>
      </c>
    </row>
    <row r="18" spans="3:18" ht="20.100000000000001" customHeight="1" x14ac:dyDescent="0.3">
      <c r="C18" s="13" t="s">
        <v>54</v>
      </c>
      <c r="D18" s="13">
        <v>25180032</v>
      </c>
      <c r="E18" s="24">
        <v>77.5</v>
      </c>
      <c r="F18" s="12">
        <v>12</v>
      </c>
      <c r="G18" s="6">
        <f t="shared" si="0"/>
        <v>13.043478260869565</v>
      </c>
      <c r="P18" s="5">
        <v>67.5</v>
      </c>
      <c r="Q18" s="3">
        <f t="shared" si="1"/>
        <v>8</v>
      </c>
      <c r="R18" s="2">
        <f t="shared" si="2"/>
        <v>37</v>
      </c>
    </row>
    <row r="19" spans="3:18" ht="20.100000000000001" customHeight="1" x14ac:dyDescent="0.3">
      <c r="C19" s="13" t="s">
        <v>66</v>
      </c>
      <c r="D19" s="13">
        <v>25180040</v>
      </c>
      <c r="E19" s="24">
        <v>77.5</v>
      </c>
      <c r="F19" s="12">
        <v>12</v>
      </c>
      <c r="G19" s="6">
        <f t="shared" si="0"/>
        <v>13.043478260869565</v>
      </c>
      <c r="P19" s="5">
        <v>65</v>
      </c>
      <c r="Q19" s="3">
        <f t="shared" si="1"/>
        <v>2</v>
      </c>
      <c r="R19" s="2">
        <f t="shared" si="2"/>
        <v>39</v>
      </c>
    </row>
    <row r="20" spans="3:18" ht="20.100000000000001" customHeight="1" x14ac:dyDescent="0.3">
      <c r="C20" s="13" t="s">
        <v>86</v>
      </c>
      <c r="D20" s="13">
        <v>25180043</v>
      </c>
      <c r="E20" s="24">
        <v>77.5</v>
      </c>
      <c r="F20" s="12">
        <v>12</v>
      </c>
      <c r="G20" s="6">
        <f t="shared" si="0"/>
        <v>13.043478260869565</v>
      </c>
      <c r="P20" s="4">
        <v>62.5</v>
      </c>
      <c r="Q20" s="3">
        <f t="shared" si="1"/>
        <v>1</v>
      </c>
      <c r="R20" s="2">
        <f t="shared" si="2"/>
        <v>40</v>
      </c>
    </row>
    <row r="21" spans="3:18" ht="20.100000000000001" customHeight="1" x14ac:dyDescent="0.3">
      <c r="C21" s="13" t="s">
        <v>145</v>
      </c>
      <c r="D21" s="13">
        <v>25180054</v>
      </c>
      <c r="E21" s="24">
        <v>77.5</v>
      </c>
      <c r="F21" s="12">
        <v>12</v>
      </c>
      <c r="G21" s="6">
        <f t="shared" si="0"/>
        <v>13.043478260869565</v>
      </c>
      <c r="P21" s="5">
        <v>60</v>
      </c>
      <c r="Q21" s="3">
        <f t="shared" si="1"/>
        <v>8</v>
      </c>
      <c r="R21" s="2">
        <f t="shared" si="2"/>
        <v>48</v>
      </c>
    </row>
    <row r="22" spans="3:18" ht="20.100000000000001" customHeight="1" x14ac:dyDescent="0.3">
      <c r="C22" s="13" t="s">
        <v>109</v>
      </c>
      <c r="D22" s="13">
        <v>25180109</v>
      </c>
      <c r="E22" s="24">
        <v>77.5</v>
      </c>
      <c r="F22" s="44">
        <v>12</v>
      </c>
      <c r="G22" s="6">
        <f t="shared" si="0"/>
        <v>13.043478260869565</v>
      </c>
      <c r="P22" s="5">
        <v>57.5</v>
      </c>
      <c r="Q22" s="3">
        <f t="shared" si="1"/>
        <v>4</v>
      </c>
      <c r="R22" s="2">
        <f t="shared" si="2"/>
        <v>52</v>
      </c>
    </row>
    <row r="23" spans="3:18" ht="20.100000000000001" customHeight="1" x14ac:dyDescent="0.3">
      <c r="C23" s="13" t="s">
        <v>160</v>
      </c>
      <c r="D23" s="13">
        <v>25180100</v>
      </c>
      <c r="E23" s="24">
        <v>75</v>
      </c>
      <c r="F23" s="44">
        <v>19</v>
      </c>
      <c r="G23" s="6">
        <f t="shared" si="0"/>
        <v>20.652173913043477</v>
      </c>
      <c r="P23" s="4">
        <v>55</v>
      </c>
      <c r="Q23" s="3">
        <f t="shared" si="1"/>
        <v>2</v>
      </c>
      <c r="R23" s="2">
        <f t="shared" si="2"/>
        <v>54</v>
      </c>
    </row>
    <row r="24" spans="3:18" ht="20.100000000000001" customHeight="1" x14ac:dyDescent="0.3">
      <c r="C24" s="13" t="s">
        <v>56</v>
      </c>
      <c r="D24" s="13">
        <v>25180116</v>
      </c>
      <c r="E24" s="13">
        <v>75</v>
      </c>
      <c r="F24" s="52">
        <v>19</v>
      </c>
      <c r="G24" s="6">
        <f t="shared" si="0"/>
        <v>20.652173913043477</v>
      </c>
      <c r="P24" s="5">
        <v>52.5</v>
      </c>
      <c r="Q24" s="3">
        <f t="shared" si="1"/>
        <v>3</v>
      </c>
      <c r="R24" s="2">
        <f t="shared" si="2"/>
        <v>57</v>
      </c>
    </row>
    <row r="25" spans="3:18" ht="20.100000000000001" customHeight="1" x14ac:dyDescent="0.3">
      <c r="C25" s="13" t="s">
        <v>49</v>
      </c>
      <c r="D25" s="13">
        <v>25180010</v>
      </c>
      <c r="E25" s="24">
        <v>72.5</v>
      </c>
      <c r="F25" s="12">
        <v>21</v>
      </c>
      <c r="G25" s="6">
        <f t="shared" si="0"/>
        <v>22.826086956521738</v>
      </c>
      <c r="P25" s="5">
        <v>50</v>
      </c>
      <c r="Q25" s="3">
        <f t="shared" si="1"/>
        <v>4</v>
      </c>
      <c r="R25" s="2">
        <f t="shared" si="2"/>
        <v>61</v>
      </c>
    </row>
    <row r="26" spans="3:18" ht="20.100000000000001" customHeight="1" x14ac:dyDescent="0.3">
      <c r="C26" s="13" t="s">
        <v>143</v>
      </c>
      <c r="D26" s="13">
        <v>25180048</v>
      </c>
      <c r="E26" s="24">
        <v>72.5</v>
      </c>
      <c r="F26" s="12">
        <v>21</v>
      </c>
      <c r="G26" s="6">
        <f t="shared" si="0"/>
        <v>22.826086956521738</v>
      </c>
      <c r="P26" s="4">
        <v>47.5</v>
      </c>
      <c r="Q26" s="3">
        <f t="shared" si="1"/>
        <v>4</v>
      </c>
      <c r="R26" s="2">
        <f t="shared" si="2"/>
        <v>65</v>
      </c>
    </row>
    <row r="27" spans="3:18" ht="20.100000000000001" customHeight="1" x14ac:dyDescent="0.3">
      <c r="C27" s="13" t="s">
        <v>150</v>
      </c>
      <c r="D27" s="13">
        <v>25180065</v>
      </c>
      <c r="E27" s="24">
        <v>72.5</v>
      </c>
      <c r="F27" s="12">
        <v>21</v>
      </c>
      <c r="G27" s="6">
        <f t="shared" si="0"/>
        <v>22.826086956521738</v>
      </c>
      <c r="P27" s="5">
        <v>45</v>
      </c>
      <c r="Q27" s="3">
        <f t="shared" si="1"/>
        <v>8</v>
      </c>
      <c r="R27" s="2">
        <f t="shared" si="2"/>
        <v>73</v>
      </c>
    </row>
    <row r="28" spans="3:18" ht="20.100000000000001" customHeight="1" x14ac:dyDescent="0.3">
      <c r="C28" s="13" t="s">
        <v>103</v>
      </c>
      <c r="D28" s="13">
        <v>25180101</v>
      </c>
      <c r="E28" s="24">
        <v>72.5</v>
      </c>
      <c r="F28" s="44">
        <v>21</v>
      </c>
      <c r="G28" s="6">
        <f t="shared" si="0"/>
        <v>22.826086956521738</v>
      </c>
      <c r="P28" s="5">
        <v>42.5</v>
      </c>
      <c r="Q28" s="3">
        <f t="shared" si="1"/>
        <v>7</v>
      </c>
      <c r="R28" s="2">
        <f t="shared" si="2"/>
        <v>80</v>
      </c>
    </row>
    <row r="29" spans="3:18" ht="20.100000000000001" customHeight="1" x14ac:dyDescent="0.3">
      <c r="C29" s="13" t="s">
        <v>68</v>
      </c>
      <c r="D29" s="13">
        <v>25180017</v>
      </c>
      <c r="E29" s="24">
        <v>70</v>
      </c>
      <c r="F29" s="12">
        <v>25</v>
      </c>
      <c r="G29" s="6">
        <f t="shared" si="0"/>
        <v>27.173913043478258</v>
      </c>
      <c r="P29" s="4">
        <v>40</v>
      </c>
      <c r="Q29" s="3">
        <f t="shared" si="1"/>
        <v>2</v>
      </c>
      <c r="R29" s="2">
        <f t="shared" si="2"/>
        <v>82</v>
      </c>
    </row>
    <row r="30" spans="3:18" ht="20.100000000000001" customHeight="1" x14ac:dyDescent="0.3">
      <c r="C30" s="13" t="s">
        <v>112</v>
      </c>
      <c r="D30" s="13">
        <v>25180045</v>
      </c>
      <c r="E30" s="24">
        <v>70</v>
      </c>
      <c r="F30" s="12">
        <v>25</v>
      </c>
      <c r="G30" s="6">
        <f t="shared" si="0"/>
        <v>27.173913043478258</v>
      </c>
      <c r="P30" s="5">
        <v>37.5</v>
      </c>
      <c r="Q30" s="3">
        <f t="shared" si="1"/>
        <v>3</v>
      </c>
      <c r="R30" s="2">
        <f t="shared" si="2"/>
        <v>85</v>
      </c>
    </row>
    <row r="31" spans="3:18" ht="20.100000000000001" customHeight="1" x14ac:dyDescent="0.3">
      <c r="C31" s="13" t="s">
        <v>110</v>
      </c>
      <c r="D31" s="13">
        <v>25180057</v>
      </c>
      <c r="E31" s="24">
        <v>70</v>
      </c>
      <c r="F31" s="12">
        <v>25</v>
      </c>
      <c r="G31" s="6">
        <f t="shared" si="0"/>
        <v>27.173913043478258</v>
      </c>
      <c r="P31" s="5">
        <v>35</v>
      </c>
      <c r="Q31" s="3">
        <f t="shared" si="1"/>
        <v>0</v>
      </c>
      <c r="R31" s="2">
        <f t="shared" si="2"/>
        <v>85</v>
      </c>
    </row>
    <row r="32" spans="3:18" ht="20.100000000000001" customHeight="1" x14ac:dyDescent="0.3">
      <c r="C32" s="13" t="s">
        <v>104</v>
      </c>
      <c r="D32" s="13">
        <v>25180081</v>
      </c>
      <c r="E32" s="24">
        <v>70</v>
      </c>
      <c r="F32" s="44">
        <v>25</v>
      </c>
      <c r="G32" s="6">
        <f t="shared" si="0"/>
        <v>27.173913043478258</v>
      </c>
      <c r="P32" s="4">
        <v>32.5</v>
      </c>
      <c r="Q32" s="3">
        <f t="shared" si="1"/>
        <v>2</v>
      </c>
      <c r="R32" s="2">
        <f t="shared" si="2"/>
        <v>87</v>
      </c>
    </row>
    <row r="33" spans="3:18" ht="20.100000000000001" customHeight="1" x14ac:dyDescent="0.3">
      <c r="C33" s="13" t="s">
        <v>99</v>
      </c>
      <c r="D33" s="13">
        <v>25180105</v>
      </c>
      <c r="E33" s="24">
        <v>70</v>
      </c>
      <c r="F33" s="44">
        <v>25</v>
      </c>
      <c r="G33" s="6">
        <f t="shared" si="0"/>
        <v>27.173913043478258</v>
      </c>
      <c r="P33" s="5">
        <v>30</v>
      </c>
      <c r="Q33" s="3">
        <f t="shared" si="1"/>
        <v>1</v>
      </c>
      <c r="R33" s="2">
        <f t="shared" si="2"/>
        <v>88</v>
      </c>
    </row>
    <row r="34" spans="3:18" ht="20.100000000000001" customHeight="1" x14ac:dyDescent="0.3">
      <c r="C34" s="13" t="s">
        <v>47</v>
      </c>
      <c r="D34" s="13">
        <v>25180001</v>
      </c>
      <c r="E34" s="24">
        <v>67.5</v>
      </c>
      <c r="F34" s="12">
        <v>30</v>
      </c>
      <c r="G34" s="6">
        <f t="shared" si="0"/>
        <v>32.608695652173914</v>
      </c>
      <c r="P34" s="5">
        <v>27.5</v>
      </c>
      <c r="Q34" s="3">
        <f t="shared" si="1"/>
        <v>0</v>
      </c>
      <c r="R34" s="2">
        <f t="shared" si="2"/>
        <v>88</v>
      </c>
    </row>
    <row r="35" spans="3:18" ht="20.100000000000001" customHeight="1" x14ac:dyDescent="0.3">
      <c r="C35" s="13" t="s">
        <v>81</v>
      </c>
      <c r="D35" s="13">
        <v>25180014</v>
      </c>
      <c r="E35" s="24">
        <v>67.5</v>
      </c>
      <c r="F35" s="12">
        <v>30</v>
      </c>
      <c r="G35" s="6">
        <f t="shared" si="0"/>
        <v>32.608695652173914</v>
      </c>
      <c r="P35" s="4">
        <v>25</v>
      </c>
      <c r="Q35" s="3">
        <f t="shared" si="1"/>
        <v>1</v>
      </c>
      <c r="R35" s="2">
        <f t="shared" si="2"/>
        <v>89</v>
      </c>
    </row>
    <row r="36" spans="3:18" ht="20.100000000000001" customHeight="1" x14ac:dyDescent="0.3">
      <c r="C36" s="13" t="s">
        <v>141</v>
      </c>
      <c r="D36" s="13">
        <v>25180035</v>
      </c>
      <c r="E36" s="24">
        <v>67.5</v>
      </c>
      <c r="F36" s="12">
        <v>30</v>
      </c>
      <c r="G36" s="6">
        <f t="shared" si="0"/>
        <v>32.608695652173914</v>
      </c>
      <c r="P36" s="5">
        <v>22.5</v>
      </c>
      <c r="Q36" s="3">
        <f t="shared" si="1"/>
        <v>0</v>
      </c>
      <c r="R36" s="2">
        <f t="shared" si="2"/>
        <v>89</v>
      </c>
    </row>
    <row r="37" spans="3:18" ht="20.100000000000001" customHeight="1" x14ac:dyDescent="0.3">
      <c r="C37" s="13" t="s">
        <v>142</v>
      </c>
      <c r="D37" s="13">
        <v>25180036</v>
      </c>
      <c r="E37" s="24">
        <v>67.5</v>
      </c>
      <c r="F37" s="12">
        <v>30</v>
      </c>
      <c r="G37" s="6">
        <f t="shared" si="0"/>
        <v>32.608695652173914</v>
      </c>
      <c r="P37" s="5">
        <v>20</v>
      </c>
      <c r="Q37" s="3">
        <f t="shared" si="1"/>
        <v>1</v>
      </c>
      <c r="R37" s="2">
        <f t="shared" si="2"/>
        <v>90</v>
      </c>
    </row>
    <row r="38" spans="3:18" ht="20.100000000000001" customHeight="1" x14ac:dyDescent="0.3">
      <c r="C38" s="13" t="s">
        <v>65</v>
      </c>
      <c r="D38" s="13">
        <v>25180039</v>
      </c>
      <c r="E38" s="24">
        <v>67.5</v>
      </c>
      <c r="F38" s="12">
        <v>30</v>
      </c>
      <c r="G38" s="6">
        <f t="shared" si="0"/>
        <v>32.608695652173914</v>
      </c>
      <c r="P38" s="4">
        <v>17.5</v>
      </c>
      <c r="Q38" s="3">
        <f t="shared" si="1"/>
        <v>0</v>
      </c>
      <c r="R38" s="2">
        <f t="shared" si="2"/>
        <v>90</v>
      </c>
    </row>
    <row r="39" spans="3:18" ht="20.100000000000001" customHeight="1" x14ac:dyDescent="0.3">
      <c r="C39" s="13" t="s">
        <v>76</v>
      </c>
      <c r="D39" s="13">
        <v>25180056</v>
      </c>
      <c r="E39" s="24">
        <v>67.5</v>
      </c>
      <c r="F39" s="12">
        <v>30</v>
      </c>
      <c r="G39" s="6">
        <f t="shared" si="0"/>
        <v>32.608695652173914</v>
      </c>
      <c r="P39" s="5">
        <v>15</v>
      </c>
      <c r="Q39" s="3">
        <f t="shared" si="1"/>
        <v>0</v>
      </c>
      <c r="R39" s="2">
        <f t="shared" si="2"/>
        <v>90</v>
      </c>
    </row>
    <row r="40" spans="3:18" ht="20.100000000000001" customHeight="1" x14ac:dyDescent="0.3">
      <c r="C40" s="13" t="s">
        <v>93</v>
      </c>
      <c r="D40" s="13">
        <v>25180071</v>
      </c>
      <c r="E40" s="24">
        <v>67.5</v>
      </c>
      <c r="F40" s="12">
        <v>30</v>
      </c>
      <c r="G40" s="6">
        <f t="shared" si="0"/>
        <v>32.608695652173914</v>
      </c>
      <c r="P40" s="5">
        <v>12.5</v>
      </c>
      <c r="Q40" s="3">
        <f t="shared" si="1"/>
        <v>0</v>
      </c>
      <c r="R40" s="2">
        <f t="shared" si="2"/>
        <v>90</v>
      </c>
    </row>
    <row r="41" spans="3:18" ht="20.100000000000001" customHeight="1" x14ac:dyDescent="0.3">
      <c r="C41" s="13" t="s">
        <v>45</v>
      </c>
      <c r="D41" s="13">
        <v>25180080</v>
      </c>
      <c r="E41" s="24">
        <v>67.5</v>
      </c>
      <c r="F41" s="44">
        <v>30</v>
      </c>
      <c r="G41" s="6">
        <f t="shared" si="0"/>
        <v>32.608695652173914</v>
      </c>
      <c r="P41" s="4">
        <v>10</v>
      </c>
      <c r="Q41" s="3">
        <f t="shared" si="1"/>
        <v>0</v>
      </c>
      <c r="R41" s="2">
        <f t="shared" si="2"/>
        <v>90</v>
      </c>
    </row>
    <row r="42" spans="3:18" ht="20.100000000000001" customHeight="1" x14ac:dyDescent="0.3">
      <c r="C42" s="13" t="s">
        <v>89</v>
      </c>
      <c r="D42" s="13">
        <v>25180063</v>
      </c>
      <c r="E42" s="24">
        <v>65</v>
      </c>
      <c r="F42" s="12">
        <v>38</v>
      </c>
      <c r="G42" s="6">
        <f t="shared" si="0"/>
        <v>41.304347826086953</v>
      </c>
      <c r="P42" s="5">
        <v>7.5</v>
      </c>
      <c r="Q42" s="3">
        <f t="shared" si="1"/>
        <v>0</v>
      </c>
      <c r="R42" s="2">
        <f t="shared" si="2"/>
        <v>90</v>
      </c>
    </row>
    <row r="43" spans="3:18" ht="20.100000000000001" customHeight="1" x14ac:dyDescent="0.3">
      <c r="C43" s="13" t="s">
        <v>166</v>
      </c>
      <c r="D43" s="13">
        <v>25180115</v>
      </c>
      <c r="E43" s="13">
        <v>65</v>
      </c>
      <c r="F43" s="52">
        <v>38</v>
      </c>
      <c r="G43" s="6">
        <f t="shared" si="0"/>
        <v>41.304347826086953</v>
      </c>
      <c r="P43" s="5">
        <v>5</v>
      </c>
      <c r="Q43" s="3">
        <f t="shared" si="1"/>
        <v>0</v>
      </c>
      <c r="R43" s="2">
        <f t="shared" si="2"/>
        <v>90</v>
      </c>
    </row>
    <row r="44" spans="3:18" ht="20.100000000000001" customHeight="1" x14ac:dyDescent="0.3">
      <c r="C44" s="13" t="s">
        <v>46</v>
      </c>
      <c r="D44" s="13">
        <v>25180079</v>
      </c>
      <c r="E44" s="24">
        <v>62.5</v>
      </c>
      <c r="F44" s="44">
        <v>40</v>
      </c>
      <c r="G44" s="6">
        <f t="shared" si="0"/>
        <v>43.478260869565219</v>
      </c>
      <c r="P44" s="4">
        <v>2.5</v>
      </c>
      <c r="Q44" s="3">
        <f t="shared" si="1"/>
        <v>0</v>
      </c>
      <c r="R44" s="2">
        <f t="shared" si="2"/>
        <v>90</v>
      </c>
    </row>
    <row r="45" spans="3:18" ht="20.100000000000001" customHeight="1" x14ac:dyDescent="0.3">
      <c r="C45" s="13" t="s">
        <v>135</v>
      </c>
      <c r="D45" s="13">
        <v>25180011</v>
      </c>
      <c r="E45" s="24">
        <v>60</v>
      </c>
      <c r="F45" s="12">
        <v>41</v>
      </c>
      <c r="G45" s="6">
        <f t="shared" si="0"/>
        <v>44.565217391304344</v>
      </c>
      <c r="P45" s="5">
        <v>0</v>
      </c>
      <c r="Q45" s="3">
        <f t="shared" si="1"/>
        <v>10</v>
      </c>
      <c r="R45" s="2">
        <f t="shared" si="2"/>
        <v>100</v>
      </c>
    </row>
    <row r="46" spans="3:18" ht="20.100000000000001" customHeight="1" x14ac:dyDescent="0.3">
      <c r="C46" s="13" t="s">
        <v>53</v>
      </c>
      <c r="D46" s="13">
        <v>25180012</v>
      </c>
      <c r="E46" s="24">
        <v>60</v>
      </c>
      <c r="F46" s="12">
        <v>41</v>
      </c>
      <c r="G46" s="6">
        <f t="shared" si="0"/>
        <v>44.565217391304344</v>
      </c>
    </row>
    <row r="47" spans="3:18" ht="20.100000000000001" customHeight="1" x14ac:dyDescent="0.3">
      <c r="C47" s="13" t="s">
        <v>61</v>
      </c>
      <c r="D47" s="13">
        <v>25180013</v>
      </c>
      <c r="E47" s="24">
        <v>60</v>
      </c>
      <c r="F47" s="12">
        <v>41</v>
      </c>
      <c r="G47" s="6">
        <f t="shared" si="0"/>
        <v>44.565217391304344</v>
      </c>
      <c r="P47" s="18" t="s">
        <v>4</v>
      </c>
      <c r="Q47" s="30">
        <v>123</v>
      </c>
      <c r="R47" s="31" t="s">
        <v>3</v>
      </c>
    </row>
    <row r="48" spans="3:18" ht="20.100000000000001" customHeight="1" x14ac:dyDescent="0.3">
      <c r="C48" s="13" t="s">
        <v>38</v>
      </c>
      <c r="D48" s="13">
        <v>25180029</v>
      </c>
      <c r="E48" s="24">
        <v>60</v>
      </c>
      <c r="F48" s="12">
        <v>41</v>
      </c>
      <c r="G48" s="6">
        <f t="shared" si="0"/>
        <v>44.565217391304344</v>
      </c>
      <c r="P48" s="18" t="s">
        <v>2</v>
      </c>
      <c r="Q48" s="34">
        <v>59.1</v>
      </c>
      <c r="R48" s="31" t="s">
        <v>0</v>
      </c>
    </row>
    <row r="49" spans="3:18" ht="20.100000000000001" customHeight="1" x14ac:dyDescent="0.3">
      <c r="C49" s="13" t="s">
        <v>96</v>
      </c>
      <c r="D49" s="13">
        <v>25180051</v>
      </c>
      <c r="E49" s="24">
        <v>60</v>
      </c>
      <c r="F49" s="12">
        <v>41</v>
      </c>
      <c r="G49" s="6">
        <f t="shared" si="0"/>
        <v>44.565217391304344</v>
      </c>
      <c r="P49" s="18" t="s">
        <v>1</v>
      </c>
      <c r="Q49" s="29">
        <f>MAX(E5:E96)</f>
        <v>90</v>
      </c>
      <c r="R49" s="31" t="s">
        <v>0</v>
      </c>
    </row>
    <row r="50" spans="3:18" ht="20.100000000000001" customHeight="1" x14ac:dyDescent="0.3">
      <c r="C50" s="13" t="s">
        <v>147</v>
      </c>
      <c r="D50" s="13">
        <v>25180059</v>
      </c>
      <c r="E50" s="24">
        <v>60</v>
      </c>
      <c r="F50" s="12">
        <v>41</v>
      </c>
      <c r="G50" s="6">
        <f t="shared" si="0"/>
        <v>44.565217391304344</v>
      </c>
    </row>
    <row r="51" spans="3:18" ht="20.100000000000001" customHeight="1" x14ac:dyDescent="0.3">
      <c r="C51" s="13" t="s">
        <v>157</v>
      </c>
      <c r="D51" s="13">
        <v>25180095</v>
      </c>
      <c r="E51" s="24">
        <v>60</v>
      </c>
      <c r="F51" s="44">
        <v>41</v>
      </c>
      <c r="G51" s="6">
        <f t="shared" si="0"/>
        <v>44.565217391304344</v>
      </c>
    </row>
    <row r="52" spans="3:18" ht="20.100000000000001" customHeight="1" x14ac:dyDescent="0.3">
      <c r="C52" s="13" t="s">
        <v>102</v>
      </c>
      <c r="D52" s="13">
        <v>25180111</v>
      </c>
      <c r="E52" s="13">
        <v>60</v>
      </c>
      <c r="F52" s="52">
        <v>41</v>
      </c>
      <c r="G52" s="6">
        <f t="shared" si="0"/>
        <v>44.565217391304344</v>
      </c>
    </row>
    <row r="53" spans="3:18" ht="20.100000000000001" customHeight="1" x14ac:dyDescent="0.3">
      <c r="C53" s="13" t="s">
        <v>113</v>
      </c>
      <c r="D53" s="13">
        <v>25180087</v>
      </c>
      <c r="E53" s="24">
        <v>57.5</v>
      </c>
      <c r="F53" s="44">
        <v>49</v>
      </c>
      <c r="G53" s="6">
        <f t="shared" si="0"/>
        <v>53.260869565217398</v>
      </c>
    </row>
    <row r="54" spans="3:18" ht="20.100000000000001" customHeight="1" x14ac:dyDescent="0.3">
      <c r="C54" s="13" t="s">
        <v>37</v>
      </c>
      <c r="D54" s="13">
        <v>25180089</v>
      </c>
      <c r="E54" s="24">
        <v>57.5</v>
      </c>
      <c r="F54" s="44">
        <v>49</v>
      </c>
      <c r="G54" s="6">
        <f t="shared" si="0"/>
        <v>53.260869565217398</v>
      </c>
    </row>
    <row r="55" spans="3:18" ht="20.100000000000001" customHeight="1" x14ac:dyDescent="0.3">
      <c r="C55" s="13" t="s">
        <v>163</v>
      </c>
      <c r="D55" s="13">
        <v>25180106</v>
      </c>
      <c r="E55" s="24">
        <v>57.5</v>
      </c>
      <c r="F55" s="44">
        <v>49</v>
      </c>
      <c r="G55" s="6">
        <f t="shared" si="0"/>
        <v>53.260869565217398</v>
      </c>
    </row>
    <row r="56" spans="3:18" ht="20.100000000000001" customHeight="1" x14ac:dyDescent="0.3">
      <c r="C56" s="13" t="s">
        <v>100</v>
      </c>
      <c r="D56" s="13">
        <v>25180107</v>
      </c>
      <c r="E56" s="24">
        <v>57.5</v>
      </c>
      <c r="F56" s="44">
        <v>49</v>
      </c>
      <c r="G56" s="6">
        <f t="shared" si="0"/>
        <v>53.260869565217398</v>
      </c>
    </row>
    <row r="57" spans="3:18" ht="20.100000000000001" customHeight="1" x14ac:dyDescent="0.3">
      <c r="C57" s="13" t="s">
        <v>82</v>
      </c>
      <c r="D57" s="13">
        <v>25180052</v>
      </c>
      <c r="E57" s="24">
        <v>55</v>
      </c>
      <c r="F57" s="12">
        <v>53</v>
      </c>
      <c r="G57" s="6">
        <f t="shared" si="0"/>
        <v>57.608695652173914</v>
      </c>
    </row>
    <row r="58" spans="3:18" ht="20.100000000000001" customHeight="1" x14ac:dyDescent="0.3">
      <c r="C58" s="13" t="s">
        <v>146</v>
      </c>
      <c r="D58" s="13">
        <v>25180058</v>
      </c>
      <c r="E58" s="24">
        <v>55</v>
      </c>
      <c r="F58" s="12">
        <v>53</v>
      </c>
      <c r="G58" s="6">
        <f t="shared" si="0"/>
        <v>57.608695652173914</v>
      </c>
    </row>
    <row r="59" spans="3:18" ht="20.100000000000001" customHeight="1" x14ac:dyDescent="0.3">
      <c r="C59" s="13" t="s">
        <v>40</v>
      </c>
      <c r="D59" s="13">
        <v>25180004</v>
      </c>
      <c r="E59" s="24">
        <v>52.5</v>
      </c>
      <c r="F59" s="12">
        <v>55</v>
      </c>
      <c r="G59" s="6">
        <f t="shared" si="0"/>
        <v>59.782608695652172</v>
      </c>
    </row>
    <row r="60" spans="3:18" ht="20.100000000000001" customHeight="1" x14ac:dyDescent="0.3">
      <c r="C60" s="13" t="s">
        <v>85</v>
      </c>
      <c r="D60" s="13">
        <v>25180006</v>
      </c>
      <c r="E60" s="24">
        <v>52.5</v>
      </c>
      <c r="F60" s="12">
        <v>55</v>
      </c>
      <c r="G60" s="6">
        <f t="shared" si="0"/>
        <v>59.782608695652172</v>
      </c>
    </row>
    <row r="61" spans="3:18" ht="20.100000000000001" customHeight="1" x14ac:dyDescent="0.3">
      <c r="C61" s="13" t="s">
        <v>153</v>
      </c>
      <c r="D61" s="13">
        <v>25180076</v>
      </c>
      <c r="E61" s="24">
        <v>52.5</v>
      </c>
      <c r="F61" s="44">
        <v>55</v>
      </c>
      <c r="G61" s="6">
        <f t="shared" si="0"/>
        <v>59.782608695652172</v>
      </c>
    </row>
    <row r="62" spans="3:18" ht="20.100000000000001" customHeight="1" x14ac:dyDescent="0.3">
      <c r="C62" s="13" t="s">
        <v>36</v>
      </c>
      <c r="D62" s="13">
        <v>25180005</v>
      </c>
      <c r="E62" s="24">
        <v>50</v>
      </c>
      <c r="F62" s="12">
        <v>58</v>
      </c>
      <c r="G62" s="6">
        <f t="shared" si="0"/>
        <v>63.04347826086957</v>
      </c>
    </row>
    <row r="63" spans="3:18" ht="20.100000000000001" customHeight="1" x14ac:dyDescent="0.3">
      <c r="C63" s="13" t="s">
        <v>41</v>
      </c>
      <c r="D63" s="13">
        <v>25180041</v>
      </c>
      <c r="E63" s="24">
        <v>50</v>
      </c>
      <c r="F63" s="12">
        <v>58</v>
      </c>
      <c r="G63" s="6">
        <f t="shared" si="0"/>
        <v>63.04347826086957</v>
      </c>
    </row>
    <row r="64" spans="3:18" ht="20.100000000000001" customHeight="1" x14ac:dyDescent="0.3">
      <c r="C64" s="13" t="s">
        <v>90</v>
      </c>
      <c r="D64" s="13">
        <v>25180069</v>
      </c>
      <c r="E64" s="24">
        <v>50</v>
      </c>
      <c r="F64" s="12">
        <v>58</v>
      </c>
      <c r="G64" s="6">
        <f t="shared" si="0"/>
        <v>63.04347826086957</v>
      </c>
    </row>
    <row r="65" spans="3:7" ht="20.100000000000001" customHeight="1" x14ac:dyDescent="0.3">
      <c r="C65" s="13" t="s">
        <v>106</v>
      </c>
      <c r="D65" s="13">
        <v>25180118</v>
      </c>
      <c r="E65" s="13">
        <v>50</v>
      </c>
      <c r="F65" s="52">
        <v>58</v>
      </c>
      <c r="G65" s="6">
        <f t="shared" si="0"/>
        <v>63.04347826086957</v>
      </c>
    </row>
    <row r="66" spans="3:7" ht="20.100000000000001" customHeight="1" x14ac:dyDescent="0.3">
      <c r="C66" s="13" t="s">
        <v>138</v>
      </c>
      <c r="D66" s="13">
        <v>25180027</v>
      </c>
      <c r="E66" s="24">
        <v>47.5</v>
      </c>
      <c r="F66" s="12">
        <v>62</v>
      </c>
      <c r="G66" s="6">
        <f t="shared" si="0"/>
        <v>67.391304347826093</v>
      </c>
    </row>
    <row r="67" spans="3:7" ht="20.100000000000001" customHeight="1" x14ac:dyDescent="0.3">
      <c r="C67" s="13" t="s">
        <v>39</v>
      </c>
      <c r="D67" s="13">
        <v>25180050</v>
      </c>
      <c r="E67" s="24">
        <v>47.5</v>
      </c>
      <c r="F67" s="12">
        <v>62</v>
      </c>
      <c r="G67" s="6">
        <f t="shared" si="0"/>
        <v>67.391304347826093</v>
      </c>
    </row>
    <row r="68" spans="3:7" ht="20.100000000000001" customHeight="1" x14ac:dyDescent="0.3">
      <c r="C68" s="13" t="s">
        <v>151</v>
      </c>
      <c r="D68" s="13">
        <v>25180068</v>
      </c>
      <c r="E68" s="24">
        <v>47.5</v>
      </c>
      <c r="F68" s="12">
        <v>62</v>
      </c>
      <c r="G68" s="6">
        <f t="shared" si="0"/>
        <v>67.391304347826093</v>
      </c>
    </row>
    <row r="69" spans="3:7" ht="20.100000000000001" customHeight="1" x14ac:dyDescent="0.3">
      <c r="C69" s="13" t="s">
        <v>57</v>
      </c>
      <c r="D69" s="13">
        <v>25180072</v>
      </c>
      <c r="E69" s="24">
        <v>47.5</v>
      </c>
      <c r="F69" s="12">
        <v>62</v>
      </c>
      <c r="G69" s="6">
        <f t="shared" ref="G69:G93" si="3">F69/92*100</f>
        <v>67.391304347826093</v>
      </c>
    </row>
    <row r="70" spans="3:7" ht="20.100000000000001" customHeight="1" x14ac:dyDescent="0.3">
      <c r="C70" s="13" t="s">
        <v>98</v>
      </c>
      <c r="D70" s="13">
        <v>25180018</v>
      </c>
      <c r="E70" s="24">
        <v>45</v>
      </c>
      <c r="F70" s="12">
        <v>66</v>
      </c>
      <c r="G70" s="6">
        <f t="shared" si="3"/>
        <v>71.739130434782609</v>
      </c>
    </row>
    <row r="71" spans="3:7" ht="20.100000000000001" customHeight="1" x14ac:dyDescent="0.3">
      <c r="C71" s="13" t="s">
        <v>51</v>
      </c>
      <c r="D71" s="13">
        <v>25180022</v>
      </c>
      <c r="E71" s="24">
        <v>45</v>
      </c>
      <c r="F71" s="12">
        <v>66</v>
      </c>
      <c r="G71" s="6">
        <f t="shared" si="3"/>
        <v>71.739130434782609</v>
      </c>
    </row>
    <row r="72" spans="3:7" ht="20.100000000000001" customHeight="1" x14ac:dyDescent="0.3">
      <c r="C72" s="13" t="s">
        <v>67</v>
      </c>
      <c r="D72" s="13">
        <v>25180044</v>
      </c>
      <c r="E72" s="24">
        <v>45</v>
      </c>
      <c r="F72" s="12">
        <v>66</v>
      </c>
      <c r="G72" s="6">
        <f t="shared" si="3"/>
        <v>71.739130434782609</v>
      </c>
    </row>
    <row r="73" spans="3:7" ht="20.100000000000001" customHeight="1" x14ac:dyDescent="0.3">
      <c r="C73" s="13" t="s">
        <v>60</v>
      </c>
      <c r="D73" s="13">
        <v>25180061</v>
      </c>
      <c r="E73" s="24">
        <v>45</v>
      </c>
      <c r="F73" s="12">
        <v>66</v>
      </c>
      <c r="G73" s="6">
        <f t="shared" si="3"/>
        <v>71.739130434782609</v>
      </c>
    </row>
    <row r="74" spans="3:7" ht="20.100000000000001" customHeight="1" x14ac:dyDescent="0.3">
      <c r="C74" s="13" t="s">
        <v>148</v>
      </c>
      <c r="D74" s="13">
        <v>25180062</v>
      </c>
      <c r="E74" s="24">
        <v>45</v>
      </c>
      <c r="F74" s="12">
        <v>66</v>
      </c>
      <c r="G74" s="6">
        <f t="shared" si="3"/>
        <v>71.739130434782609</v>
      </c>
    </row>
    <row r="75" spans="3:7" ht="20.100000000000001" customHeight="1" x14ac:dyDescent="0.3">
      <c r="C75" s="13" t="s">
        <v>152</v>
      </c>
      <c r="D75" s="13">
        <v>25180075</v>
      </c>
      <c r="E75" s="24">
        <v>45</v>
      </c>
      <c r="F75" s="12">
        <v>66</v>
      </c>
      <c r="G75" s="6">
        <f t="shared" si="3"/>
        <v>71.739130434782609</v>
      </c>
    </row>
    <row r="76" spans="3:7" ht="20.100000000000001" customHeight="1" x14ac:dyDescent="0.3">
      <c r="C76" s="13" t="s">
        <v>94</v>
      </c>
      <c r="D76" s="13">
        <v>25180083</v>
      </c>
      <c r="E76" s="24">
        <v>45</v>
      </c>
      <c r="F76" s="44">
        <v>66</v>
      </c>
      <c r="G76" s="6">
        <f t="shared" si="3"/>
        <v>71.739130434782609</v>
      </c>
    </row>
    <row r="77" spans="3:7" ht="20.100000000000001" customHeight="1" x14ac:dyDescent="0.3">
      <c r="C77" s="13" t="s">
        <v>69</v>
      </c>
      <c r="D77" s="13">
        <v>25180099</v>
      </c>
      <c r="E77" s="24">
        <v>45</v>
      </c>
      <c r="F77" s="44">
        <v>66</v>
      </c>
      <c r="G77" s="6">
        <f t="shared" si="3"/>
        <v>71.739130434782609</v>
      </c>
    </row>
    <row r="78" spans="3:7" ht="20.100000000000001" customHeight="1" x14ac:dyDescent="0.3">
      <c r="C78" s="13" t="s">
        <v>95</v>
      </c>
      <c r="D78" s="13">
        <v>25180021</v>
      </c>
      <c r="E78" s="24">
        <v>42.5</v>
      </c>
      <c r="F78" s="12">
        <v>74</v>
      </c>
      <c r="G78" s="6">
        <f t="shared" si="3"/>
        <v>80.434782608695656</v>
      </c>
    </row>
    <row r="79" spans="3:7" ht="20.100000000000001" customHeight="1" x14ac:dyDescent="0.3">
      <c r="C79" s="13" t="s">
        <v>139</v>
      </c>
      <c r="D79" s="13">
        <v>25180033</v>
      </c>
      <c r="E79" s="24">
        <v>42.5</v>
      </c>
      <c r="F79" s="12">
        <v>74</v>
      </c>
      <c r="G79" s="6">
        <f t="shared" si="3"/>
        <v>80.434782608695656</v>
      </c>
    </row>
    <row r="80" spans="3:7" ht="20.100000000000001" customHeight="1" x14ac:dyDescent="0.3">
      <c r="C80" s="13" t="s">
        <v>75</v>
      </c>
      <c r="D80" s="13">
        <v>25180037</v>
      </c>
      <c r="E80" s="24">
        <v>42.5</v>
      </c>
      <c r="F80" s="12">
        <v>74</v>
      </c>
      <c r="G80" s="6">
        <f t="shared" si="3"/>
        <v>80.434782608695656</v>
      </c>
    </row>
    <row r="81" spans="3:7" ht="20.100000000000001" customHeight="1" x14ac:dyDescent="0.3">
      <c r="C81" s="13" t="s">
        <v>79</v>
      </c>
      <c r="D81" s="13">
        <v>25180074</v>
      </c>
      <c r="E81" s="24">
        <v>42.5</v>
      </c>
      <c r="F81" s="12">
        <v>74</v>
      </c>
      <c r="G81" s="6">
        <f t="shared" si="3"/>
        <v>80.434782608695656</v>
      </c>
    </row>
    <row r="82" spans="3:7" ht="20.100000000000001" customHeight="1" x14ac:dyDescent="0.3">
      <c r="C82" s="13" t="s">
        <v>43</v>
      </c>
      <c r="D82" s="13">
        <v>25180085</v>
      </c>
      <c r="E82" s="24">
        <v>42.5</v>
      </c>
      <c r="F82" s="44">
        <v>74</v>
      </c>
      <c r="G82" s="6">
        <f t="shared" si="3"/>
        <v>80.434782608695656</v>
      </c>
    </row>
    <row r="83" spans="3:7" ht="20.100000000000001" customHeight="1" x14ac:dyDescent="0.3">
      <c r="C83" s="13" t="s">
        <v>72</v>
      </c>
      <c r="D83" s="13">
        <v>25180096</v>
      </c>
      <c r="E83" s="24">
        <v>42.5</v>
      </c>
      <c r="F83" s="44">
        <v>74</v>
      </c>
      <c r="G83" s="6">
        <f t="shared" si="3"/>
        <v>80.434782608695656</v>
      </c>
    </row>
    <row r="84" spans="3:7" ht="20.100000000000001" customHeight="1" x14ac:dyDescent="0.3">
      <c r="C84" s="13" t="s">
        <v>162</v>
      </c>
      <c r="D84" s="13">
        <v>25180103</v>
      </c>
      <c r="E84" s="24">
        <v>42.5</v>
      </c>
      <c r="F84" s="44">
        <v>74</v>
      </c>
      <c r="G84" s="6">
        <f t="shared" si="3"/>
        <v>80.434782608695656</v>
      </c>
    </row>
    <row r="85" spans="3:7" ht="20.100000000000001" customHeight="1" x14ac:dyDescent="0.3">
      <c r="C85" s="13" t="s">
        <v>161</v>
      </c>
      <c r="D85" s="13">
        <v>25180102</v>
      </c>
      <c r="E85" s="24">
        <v>40</v>
      </c>
      <c r="F85" s="44">
        <v>81</v>
      </c>
      <c r="G85" s="6">
        <f t="shared" si="3"/>
        <v>88.043478260869563</v>
      </c>
    </row>
    <row r="86" spans="3:7" ht="20.100000000000001" customHeight="1" x14ac:dyDescent="0.3">
      <c r="C86" s="13" t="s">
        <v>88</v>
      </c>
      <c r="D86" s="13">
        <v>25180104</v>
      </c>
      <c r="E86" s="24">
        <v>40</v>
      </c>
      <c r="F86" s="44">
        <v>81</v>
      </c>
      <c r="G86" s="6">
        <f t="shared" si="3"/>
        <v>88.043478260869563</v>
      </c>
    </row>
    <row r="87" spans="3:7" ht="20.100000000000001" customHeight="1" x14ac:dyDescent="0.3">
      <c r="C87" s="13" t="s">
        <v>137</v>
      </c>
      <c r="D87" s="13">
        <v>25180024</v>
      </c>
      <c r="E87" s="24">
        <v>37.5</v>
      </c>
      <c r="F87" s="12">
        <v>83</v>
      </c>
      <c r="G87" s="6">
        <f t="shared" si="3"/>
        <v>90.217391304347828</v>
      </c>
    </row>
    <row r="88" spans="3:7" ht="20.100000000000001" customHeight="1" x14ac:dyDescent="0.3">
      <c r="C88" s="13" t="s">
        <v>144</v>
      </c>
      <c r="D88" s="13">
        <v>25180049</v>
      </c>
      <c r="E88" s="24">
        <v>37.5</v>
      </c>
      <c r="F88" s="12">
        <v>83</v>
      </c>
      <c r="G88" s="6">
        <f t="shared" si="3"/>
        <v>90.217391304347828</v>
      </c>
    </row>
    <row r="89" spans="3:7" ht="20.100000000000001" customHeight="1" x14ac:dyDescent="0.3">
      <c r="C89" s="13" t="s">
        <v>154</v>
      </c>
      <c r="D89" s="13">
        <v>25180078</v>
      </c>
      <c r="E89" s="24">
        <v>37.5</v>
      </c>
      <c r="F89" s="44">
        <v>83</v>
      </c>
      <c r="G89" s="6">
        <f t="shared" si="3"/>
        <v>90.217391304347828</v>
      </c>
    </row>
    <row r="90" spans="3:7" ht="20.100000000000001" customHeight="1" x14ac:dyDescent="0.3">
      <c r="C90" s="13" t="s">
        <v>164</v>
      </c>
      <c r="D90" s="13">
        <v>25180112</v>
      </c>
      <c r="E90" s="13">
        <v>32.5</v>
      </c>
      <c r="F90" s="52">
        <v>86</v>
      </c>
      <c r="G90" s="6">
        <f t="shared" si="3"/>
        <v>93.478260869565219</v>
      </c>
    </row>
    <row r="91" spans="3:7" ht="20.100000000000001" customHeight="1" x14ac:dyDescent="0.3">
      <c r="C91" s="13" t="s">
        <v>167</v>
      </c>
      <c r="D91" s="13">
        <v>25180117</v>
      </c>
      <c r="E91" s="13">
        <v>32.5</v>
      </c>
      <c r="F91" s="52">
        <v>86</v>
      </c>
      <c r="G91" s="6">
        <f t="shared" si="3"/>
        <v>93.478260869565219</v>
      </c>
    </row>
    <row r="92" spans="3:7" ht="20.100000000000001" customHeight="1" x14ac:dyDescent="0.3">
      <c r="C92" s="13" t="s">
        <v>111</v>
      </c>
      <c r="D92" s="13">
        <v>25180042</v>
      </c>
      <c r="E92" s="24">
        <v>30</v>
      </c>
      <c r="F92" s="12">
        <v>88</v>
      </c>
      <c r="G92" s="6">
        <f t="shared" si="3"/>
        <v>95.652173913043484</v>
      </c>
    </row>
    <row r="93" spans="3:7" ht="20.100000000000001" customHeight="1" x14ac:dyDescent="0.3">
      <c r="C93" s="13" t="s">
        <v>59</v>
      </c>
      <c r="D93" s="13">
        <v>25180025</v>
      </c>
      <c r="E93" s="24">
        <v>25</v>
      </c>
      <c r="F93" s="12">
        <v>89</v>
      </c>
      <c r="G93" s="6">
        <f t="shared" si="3"/>
        <v>96.739130434782609</v>
      </c>
    </row>
    <row r="94" spans="3:7" ht="20.100000000000001" customHeight="1" x14ac:dyDescent="0.3">
      <c r="C94" s="13" t="s">
        <v>50</v>
      </c>
      <c r="D94" s="13">
        <v>25180077</v>
      </c>
      <c r="E94" s="24">
        <v>20</v>
      </c>
      <c r="F94" s="44">
        <v>90</v>
      </c>
      <c r="G94" s="6">
        <f>F94/92*100</f>
        <v>97.826086956521735</v>
      </c>
    </row>
    <row r="95" spans="3:7" ht="20.100000000000001" customHeight="1" x14ac:dyDescent="0.3">
      <c r="C95" s="13" t="s">
        <v>134</v>
      </c>
      <c r="D95" s="13">
        <v>25180007</v>
      </c>
      <c r="E95" s="24">
        <v>0</v>
      </c>
      <c r="F95" s="12">
        <v>123</v>
      </c>
      <c r="G95" s="6">
        <f>F95/123*100</f>
        <v>100</v>
      </c>
    </row>
    <row r="96" spans="3:7" ht="20.100000000000001" customHeight="1" x14ac:dyDescent="0.3">
      <c r="C96" s="13" t="s">
        <v>34</v>
      </c>
      <c r="D96" s="13">
        <v>25180015</v>
      </c>
      <c r="E96" s="24">
        <v>0</v>
      </c>
      <c r="F96" s="12">
        <v>123</v>
      </c>
      <c r="G96" s="6">
        <f>F96/123*100</f>
        <v>100</v>
      </c>
    </row>
    <row r="97" spans="3:7" ht="20.100000000000001" customHeight="1" x14ac:dyDescent="0.3">
      <c r="C97" s="13" t="s">
        <v>136</v>
      </c>
      <c r="D97" s="13">
        <v>25180016</v>
      </c>
      <c r="E97" s="24">
        <v>0</v>
      </c>
      <c r="F97" s="12">
        <v>123</v>
      </c>
      <c r="G97" s="6">
        <f t="shared" ref="G97:G123" si="4">F97/123*100</f>
        <v>100</v>
      </c>
    </row>
    <row r="98" spans="3:7" ht="20.100000000000001" customHeight="1" x14ac:dyDescent="0.3">
      <c r="C98" s="13" t="s">
        <v>70</v>
      </c>
      <c r="D98" s="13">
        <v>25180023</v>
      </c>
      <c r="E98" s="24">
        <v>0</v>
      </c>
      <c r="F98" s="12">
        <v>123</v>
      </c>
      <c r="G98" s="6">
        <f t="shared" si="4"/>
        <v>100</v>
      </c>
    </row>
    <row r="99" spans="3:7" ht="20.100000000000001" customHeight="1" x14ac:dyDescent="0.3">
      <c r="C99" s="13" t="s">
        <v>58</v>
      </c>
      <c r="D99" s="13">
        <v>25180026</v>
      </c>
      <c r="E99" s="24">
        <v>0</v>
      </c>
      <c r="F99" s="12">
        <v>123</v>
      </c>
      <c r="G99" s="6">
        <f t="shared" si="4"/>
        <v>100</v>
      </c>
    </row>
    <row r="100" spans="3:7" ht="20.100000000000001" customHeight="1" x14ac:dyDescent="0.3">
      <c r="C100" s="13" t="s">
        <v>84</v>
      </c>
      <c r="D100" s="13">
        <v>25180028</v>
      </c>
      <c r="E100" s="24">
        <v>0</v>
      </c>
      <c r="F100" s="12">
        <v>123</v>
      </c>
      <c r="G100" s="6">
        <f t="shared" si="4"/>
        <v>100</v>
      </c>
    </row>
    <row r="101" spans="3:7" ht="20.100000000000001" customHeight="1" x14ac:dyDescent="0.3">
      <c r="C101" s="13" t="s">
        <v>97</v>
      </c>
      <c r="D101" s="13">
        <v>25180030</v>
      </c>
      <c r="E101" s="24">
        <v>0</v>
      </c>
      <c r="F101" s="12">
        <v>123</v>
      </c>
      <c r="G101" s="6">
        <f t="shared" si="4"/>
        <v>100</v>
      </c>
    </row>
    <row r="102" spans="3:7" ht="20.100000000000001" customHeight="1" x14ac:dyDescent="0.3">
      <c r="C102" s="13" t="s">
        <v>140</v>
      </c>
      <c r="D102" s="13">
        <v>25180034</v>
      </c>
      <c r="E102" s="24">
        <v>0</v>
      </c>
      <c r="F102" s="12">
        <v>123</v>
      </c>
      <c r="G102" s="6">
        <f t="shared" si="4"/>
        <v>100</v>
      </c>
    </row>
    <row r="103" spans="3:7" ht="20.100000000000001" customHeight="1" x14ac:dyDescent="0.3">
      <c r="C103" s="13" t="s">
        <v>101</v>
      </c>
      <c r="D103" s="13">
        <v>25180046</v>
      </c>
      <c r="E103" s="24">
        <v>0</v>
      </c>
      <c r="F103" s="12">
        <v>123</v>
      </c>
      <c r="G103" s="6">
        <f t="shared" si="4"/>
        <v>100</v>
      </c>
    </row>
    <row r="104" spans="3:7" ht="20.100000000000001" customHeight="1" x14ac:dyDescent="0.3">
      <c r="C104" s="13" t="s">
        <v>32</v>
      </c>
      <c r="D104" s="13">
        <v>25180055</v>
      </c>
      <c r="E104" s="24">
        <v>0</v>
      </c>
      <c r="F104" s="12">
        <v>123</v>
      </c>
      <c r="G104" s="6">
        <f t="shared" si="4"/>
        <v>100</v>
      </c>
    </row>
    <row r="105" spans="3:7" ht="20.100000000000001" customHeight="1" x14ac:dyDescent="0.3">
      <c r="C105" s="13" t="s">
        <v>71</v>
      </c>
      <c r="D105" s="13">
        <v>25180060</v>
      </c>
      <c r="E105" s="24">
        <v>0</v>
      </c>
      <c r="F105" s="12">
        <v>123</v>
      </c>
      <c r="G105" s="6">
        <f t="shared" si="4"/>
        <v>100</v>
      </c>
    </row>
    <row r="106" spans="3:7" ht="20.100000000000001" customHeight="1" x14ac:dyDescent="0.3">
      <c r="C106" s="13" t="s">
        <v>149</v>
      </c>
      <c r="D106" s="13">
        <v>25180064</v>
      </c>
      <c r="E106" s="24">
        <v>0</v>
      </c>
      <c r="F106" s="12">
        <v>123</v>
      </c>
      <c r="G106" s="6">
        <f t="shared" si="4"/>
        <v>100</v>
      </c>
    </row>
    <row r="107" spans="3:7" ht="20.100000000000001" customHeight="1" x14ac:dyDescent="0.3">
      <c r="C107" s="13" t="s">
        <v>30</v>
      </c>
      <c r="D107" s="13">
        <v>25180066</v>
      </c>
      <c r="E107" s="24">
        <v>0</v>
      </c>
      <c r="F107" s="12">
        <v>123</v>
      </c>
      <c r="G107" s="6">
        <f t="shared" si="4"/>
        <v>100</v>
      </c>
    </row>
    <row r="108" spans="3:7" ht="20.100000000000001" customHeight="1" x14ac:dyDescent="0.3">
      <c r="C108" s="13" t="s">
        <v>105</v>
      </c>
      <c r="D108" s="13">
        <v>25180067</v>
      </c>
      <c r="E108" s="24">
        <v>0</v>
      </c>
      <c r="F108" s="12">
        <v>123</v>
      </c>
      <c r="G108" s="6">
        <f t="shared" si="4"/>
        <v>100</v>
      </c>
    </row>
    <row r="109" spans="3:7" ht="20.100000000000001" customHeight="1" x14ac:dyDescent="0.3">
      <c r="C109" s="13" t="s">
        <v>78</v>
      </c>
      <c r="D109" s="13">
        <v>25180073</v>
      </c>
      <c r="E109" s="24">
        <v>0</v>
      </c>
      <c r="F109" s="12">
        <v>123</v>
      </c>
      <c r="G109" s="6">
        <f t="shared" si="4"/>
        <v>100</v>
      </c>
    </row>
    <row r="110" spans="3:7" ht="20.100000000000001" customHeight="1" x14ac:dyDescent="0.3">
      <c r="C110" s="13" t="s">
        <v>74</v>
      </c>
      <c r="D110" s="13">
        <v>25180084</v>
      </c>
      <c r="E110" s="24">
        <v>0</v>
      </c>
      <c r="F110" s="12">
        <v>123</v>
      </c>
      <c r="G110" s="6">
        <f t="shared" si="4"/>
        <v>100</v>
      </c>
    </row>
    <row r="111" spans="3:7" ht="20.100000000000001" customHeight="1" x14ac:dyDescent="0.3">
      <c r="C111" s="13" t="s">
        <v>156</v>
      </c>
      <c r="D111" s="13">
        <v>25180088</v>
      </c>
      <c r="E111" s="24">
        <v>0</v>
      </c>
      <c r="F111" s="12">
        <v>123</v>
      </c>
      <c r="G111" s="6">
        <f t="shared" si="4"/>
        <v>100</v>
      </c>
    </row>
    <row r="112" spans="3:7" ht="20.100000000000001" customHeight="1" x14ac:dyDescent="0.3">
      <c r="C112" s="13" t="s">
        <v>87</v>
      </c>
      <c r="D112" s="13">
        <v>25180090</v>
      </c>
      <c r="E112" s="24">
        <v>0</v>
      </c>
      <c r="F112" s="12">
        <v>123</v>
      </c>
      <c r="G112" s="6">
        <f t="shared" si="4"/>
        <v>100</v>
      </c>
    </row>
    <row r="113" spans="3:7" ht="20.100000000000001" customHeight="1" x14ac:dyDescent="0.3">
      <c r="C113" s="13" t="s">
        <v>42</v>
      </c>
      <c r="D113" s="13">
        <v>25180091</v>
      </c>
      <c r="E113" s="24">
        <v>0</v>
      </c>
      <c r="F113" s="12">
        <v>123</v>
      </c>
      <c r="G113" s="6">
        <f t="shared" si="4"/>
        <v>100</v>
      </c>
    </row>
    <row r="114" spans="3:7" ht="20.100000000000001" customHeight="1" x14ac:dyDescent="0.3">
      <c r="C114" s="13" t="s">
        <v>33</v>
      </c>
      <c r="D114" s="13">
        <v>25180094</v>
      </c>
      <c r="E114" s="24">
        <v>0</v>
      </c>
      <c r="F114" s="12">
        <v>123</v>
      </c>
      <c r="G114" s="6">
        <f t="shared" si="4"/>
        <v>100</v>
      </c>
    </row>
    <row r="115" spans="3:7" ht="20.100000000000001" customHeight="1" x14ac:dyDescent="0.3">
      <c r="C115" s="13" t="s">
        <v>158</v>
      </c>
      <c r="D115" s="13">
        <v>25180097</v>
      </c>
      <c r="E115" s="24">
        <v>0</v>
      </c>
      <c r="F115" s="12">
        <v>123</v>
      </c>
      <c r="G115" s="6">
        <f t="shared" si="4"/>
        <v>100</v>
      </c>
    </row>
    <row r="116" spans="3:7" ht="20.100000000000001" customHeight="1" x14ac:dyDescent="0.3">
      <c r="C116" s="13" t="s">
        <v>159</v>
      </c>
      <c r="D116" s="13">
        <v>25180098</v>
      </c>
      <c r="E116" s="24">
        <v>0</v>
      </c>
      <c r="F116" s="12">
        <v>123</v>
      </c>
      <c r="G116" s="6">
        <f t="shared" si="4"/>
        <v>100</v>
      </c>
    </row>
    <row r="117" spans="3:7" ht="20.100000000000001" customHeight="1" x14ac:dyDescent="0.3">
      <c r="C117" s="13" t="s">
        <v>55</v>
      </c>
      <c r="D117" s="13">
        <v>25180108</v>
      </c>
      <c r="E117" s="24">
        <v>0</v>
      </c>
      <c r="F117" s="12">
        <v>123</v>
      </c>
      <c r="G117" s="6">
        <f t="shared" si="4"/>
        <v>100</v>
      </c>
    </row>
    <row r="118" spans="3:7" ht="20.100000000000001" customHeight="1" x14ac:dyDescent="0.3">
      <c r="C118" s="13" t="s">
        <v>108</v>
      </c>
      <c r="D118" s="13">
        <v>25180110</v>
      </c>
      <c r="E118" s="24">
        <v>0</v>
      </c>
      <c r="F118" s="12">
        <v>123</v>
      </c>
      <c r="G118" s="6">
        <f t="shared" si="4"/>
        <v>100</v>
      </c>
    </row>
    <row r="119" spans="3:7" ht="20.100000000000001" customHeight="1" x14ac:dyDescent="0.3">
      <c r="C119" s="13" t="s">
        <v>165</v>
      </c>
      <c r="D119" s="13">
        <v>25180113</v>
      </c>
      <c r="E119" s="13">
        <v>0</v>
      </c>
      <c r="F119" s="12">
        <v>123</v>
      </c>
      <c r="G119" s="6">
        <f t="shared" si="4"/>
        <v>100</v>
      </c>
    </row>
    <row r="120" spans="3:7" ht="20.100000000000001" customHeight="1" x14ac:dyDescent="0.3">
      <c r="C120" s="13" t="s">
        <v>83</v>
      </c>
      <c r="D120" s="13">
        <v>25180114</v>
      </c>
      <c r="E120" s="13">
        <v>0</v>
      </c>
      <c r="F120" s="12">
        <v>123</v>
      </c>
      <c r="G120" s="6">
        <f t="shared" si="4"/>
        <v>100</v>
      </c>
    </row>
    <row r="121" spans="3:7" ht="20.100000000000001" customHeight="1" x14ac:dyDescent="0.3">
      <c r="C121" s="13" t="s">
        <v>107</v>
      </c>
      <c r="D121" s="13">
        <v>25180120</v>
      </c>
      <c r="E121" s="13">
        <v>0</v>
      </c>
      <c r="F121" s="12">
        <v>123</v>
      </c>
      <c r="G121" s="6">
        <f t="shared" si="4"/>
        <v>100</v>
      </c>
    </row>
    <row r="122" spans="3:7" ht="20.100000000000001" customHeight="1" x14ac:dyDescent="0.3">
      <c r="C122" s="13" t="s">
        <v>80</v>
      </c>
      <c r="D122" s="13">
        <v>25180121</v>
      </c>
      <c r="E122" s="13">
        <v>0</v>
      </c>
      <c r="F122" s="12">
        <v>123</v>
      </c>
      <c r="G122" s="6">
        <f t="shared" si="4"/>
        <v>100</v>
      </c>
    </row>
    <row r="123" spans="3:7" ht="20.100000000000001" customHeight="1" x14ac:dyDescent="0.3">
      <c r="C123" s="13" t="s">
        <v>31</v>
      </c>
      <c r="D123" s="13">
        <v>25180123</v>
      </c>
      <c r="E123" s="13">
        <v>0</v>
      </c>
      <c r="F123" s="12">
        <v>123</v>
      </c>
      <c r="G123" s="6">
        <f t="shared" si="4"/>
        <v>100</v>
      </c>
    </row>
  </sheetData>
  <sortState xmlns:xlrd2="http://schemas.microsoft.com/office/spreadsheetml/2017/richdata2" ref="C5:G123">
    <sortCondition descending="1" ref="E5:E123"/>
  </sortState>
  <mergeCells count="1">
    <mergeCell ref="C1:T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E0751-05C5-423F-B3B7-5449155E46CA}">
  <sheetPr>
    <pageSetUpPr fitToPage="1"/>
  </sheetPr>
  <dimension ref="C1:T123"/>
  <sheetViews>
    <sheetView showGridLines="0" topLeftCell="B81" zoomScale="85" zoomScaleNormal="85" workbookViewId="0">
      <selection sqref="A1:T127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20" ht="16.5" customHeight="1" x14ac:dyDescent="0.3">
      <c r="C1" s="53" t="s">
        <v>129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3:20" ht="18" customHeight="1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4" spans="3:20" ht="20.100000000000001" customHeight="1" thickBot="1" x14ac:dyDescent="0.35">
      <c r="C4" s="1" t="s">
        <v>28</v>
      </c>
      <c r="D4" s="1" t="s">
        <v>10</v>
      </c>
      <c r="E4" s="1" t="s">
        <v>9</v>
      </c>
      <c r="F4" s="10" t="s">
        <v>11</v>
      </c>
      <c r="G4" s="1" t="s">
        <v>8</v>
      </c>
      <c r="P4" s="9" t="s">
        <v>7</v>
      </c>
      <c r="Q4" s="8" t="s">
        <v>6</v>
      </c>
      <c r="R4" s="7" t="s">
        <v>5</v>
      </c>
    </row>
    <row r="5" spans="3:20" ht="20.100000000000001" customHeight="1" x14ac:dyDescent="0.3">
      <c r="C5" s="13" t="s">
        <v>64</v>
      </c>
      <c r="D5" s="13">
        <v>25180053</v>
      </c>
      <c r="E5" s="24">
        <v>65</v>
      </c>
      <c r="F5" s="12">
        <v>1</v>
      </c>
      <c r="G5" s="25">
        <f>F5/86*100</f>
        <v>1.1627906976744187</v>
      </c>
      <c r="P5" s="11">
        <v>100</v>
      </c>
      <c r="Q5" s="3">
        <f t="shared" ref="Q5:Q45" si="0">FREQUENCY($E$5:$E$104,P5:P45)</f>
        <v>0</v>
      </c>
      <c r="R5" s="2">
        <f>Q5</f>
        <v>0</v>
      </c>
    </row>
    <row r="6" spans="3:20" ht="20.100000000000001" customHeight="1" x14ac:dyDescent="0.3">
      <c r="C6" s="48" t="s">
        <v>168</v>
      </c>
      <c r="D6" s="48">
        <v>25180122</v>
      </c>
      <c r="E6" s="48">
        <v>65</v>
      </c>
      <c r="F6" s="49">
        <v>1</v>
      </c>
      <c r="G6" s="25">
        <f t="shared" ref="G6:G69" si="1">F6/86*100</f>
        <v>1.1627906976744187</v>
      </c>
      <c r="P6" s="5">
        <v>97.5</v>
      </c>
      <c r="Q6" s="3">
        <f t="shared" si="0"/>
        <v>0</v>
      </c>
      <c r="R6" s="2">
        <f>R5+Q6</f>
        <v>0</v>
      </c>
    </row>
    <row r="7" spans="3:20" ht="20.100000000000001" customHeight="1" x14ac:dyDescent="0.3">
      <c r="C7" s="13" t="s">
        <v>91</v>
      </c>
      <c r="D7" s="13">
        <v>25180002</v>
      </c>
      <c r="E7" s="24">
        <v>62.5</v>
      </c>
      <c r="F7" s="12">
        <v>3</v>
      </c>
      <c r="G7" s="25">
        <f t="shared" si="1"/>
        <v>3.4883720930232558</v>
      </c>
      <c r="P7" s="5">
        <v>95</v>
      </c>
      <c r="Q7" s="3">
        <f t="shared" si="0"/>
        <v>0</v>
      </c>
      <c r="R7" s="2">
        <f>R6+Q7</f>
        <v>0</v>
      </c>
    </row>
    <row r="8" spans="3:20" ht="20.100000000000001" customHeight="1" x14ac:dyDescent="0.3">
      <c r="C8" s="13" t="s">
        <v>49</v>
      </c>
      <c r="D8" s="13">
        <v>25180010</v>
      </c>
      <c r="E8" s="24">
        <v>62.5</v>
      </c>
      <c r="F8" s="12">
        <v>3</v>
      </c>
      <c r="G8" s="25">
        <f t="shared" si="1"/>
        <v>3.4883720930232558</v>
      </c>
      <c r="P8" s="4">
        <v>92.5</v>
      </c>
      <c r="Q8" s="3">
        <f t="shared" si="0"/>
        <v>0</v>
      </c>
      <c r="R8" s="2">
        <f t="shared" ref="R8:R45" si="2">R7+Q8</f>
        <v>0</v>
      </c>
    </row>
    <row r="9" spans="3:20" ht="20.100000000000001" customHeight="1" x14ac:dyDescent="0.3">
      <c r="C9" s="13" t="s">
        <v>39</v>
      </c>
      <c r="D9" s="13">
        <v>25180050</v>
      </c>
      <c r="E9" s="24">
        <v>62.5</v>
      </c>
      <c r="F9" s="12">
        <v>3</v>
      </c>
      <c r="G9" s="25">
        <f t="shared" si="1"/>
        <v>3.4883720930232558</v>
      </c>
      <c r="P9" s="5">
        <v>90</v>
      </c>
      <c r="Q9" s="3">
        <f t="shared" si="0"/>
        <v>0</v>
      </c>
      <c r="R9" s="2">
        <f t="shared" si="2"/>
        <v>0</v>
      </c>
    </row>
    <row r="10" spans="3:20" ht="20.100000000000001" customHeight="1" x14ac:dyDescent="0.3">
      <c r="C10" s="13" t="s">
        <v>157</v>
      </c>
      <c r="D10" s="13">
        <v>25180095</v>
      </c>
      <c r="E10" s="24">
        <v>62.5</v>
      </c>
      <c r="F10" s="44">
        <v>3</v>
      </c>
      <c r="G10" s="25">
        <f t="shared" si="1"/>
        <v>3.4883720930232558</v>
      </c>
      <c r="P10" s="5">
        <v>87.5</v>
      </c>
      <c r="Q10" s="3">
        <f t="shared" si="0"/>
        <v>0</v>
      </c>
      <c r="R10" s="2">
        <f t="shared" si="2"/>
        <v>0</v>
      </c>
    </row>
    <row r="11" spans="3:20" ht="20.100000000000001" customHeight="1" x14ac:dyDescent="0.3">
      <c r="C11" s="13" t="s">
        <v>109</v>
      </c>
      <c r="D11" s="13">
        <v>25180109</v>
      </c>
      <c r="E11" s="24">
        <v>62.5</v>
      </c>
      <c r="F11" s="44">
        <v>3</v>
      </c>
      <c r="G11" s="25">
        <f t="shared" si="1"/>
        <v>3.4883720930232558</v>
      </c>
      <c r="P11" s="4">
        <v>85</v>
      </c>
      <c r="Q11" s="3">
        <f t="shared" si="0"/>
        <v>0</v>
      </c>
      <c r="R11" s="2">
        <f t="shared" si="2"/>
        <v>0</v>
      </c>
    </row>
    <row r="12" spans="3:20" ht="20.100000000000001" customHeight="1" x14ac:dyDescent="0.3">
      <c r="C12" s="13" t="s">
        <v>68</v>
      </c>
      <c r="D12" s="13">
        <v>25180017</v>
      </c>
      <c r="E12" s="24">
        <v>60</v>
      </c>
      <c r="F12" s="12">
        <v>8</v>
      </c>
      <c r="G12" s="25">
        <f t="shared" si="1"/>
        <v>9.3023255813953494</v>
      </c>
      <c r="P12" s="5">
        <v>82.5</v>
      </c>
      <c r="Q12" s="3">
        <f t="shared" si="0"/>
        <v>0</v>
      </c>
      <c r="R12" s="2">
        <f t="shared" si="2"/>
        <v>0</v>
      </c>
    </row>
    <row r="13" spans="3:20" ht="20.100000000000001" customHeight="1" x14ac:dyDescent="0.3">
      <c r="C13" s="13" t="s">
        <v>76</v>
      </c>
      <c r="D13" s="13">
        <v>25180056</v>
      </c>
      <c r="E13" s="24">
        <v>60</v>
      </c>
      <c r="F13" s="12">
        <v>8</v>
      </c>
      <c r="G13" s="25">
        <f t="shared" si="1"/>
        <v>9.3023255813953494</v>
      </c>
      <c r="P13" s="5">
        <v>80</v>
      </c>
      <c r="Q13" s="3">
        <f t="shared" si="0"/>
        <v>0</v>
      </c>
      <c r="R13" s="2">
        <f t="shared" si="2"/>
        <v>0</v>
      </c>
    </row>
    <row r="14" spans="3:20" ht="20.100000000000001" customHeight="1" x14ac:dyDescent="0.3">
      <c r="C14" s="13" t="s">
        <v>110</v>
      </c>
      <c r="D14" s="13">
        <v>25180057</v>
      </c>
      <c r="E14" s="24">
        <v>60</v>
      </c>
      <c r="F14" s="12">
        <v>8</v>
      </c>
      <c r="G14" s="25">
        <f t="shared" si="1"/>
        <v>9.3023255813953494</v>
      </c>
      <c r="P14" s="4">
        <v>77.5</v>
      </c>
      <c r="Q14" s="3">
        <f t="shared" si="0"/>
        <v>0</v>
      </c>
      <c r="R14" s="2">
        <f t="shared" si="2"/>
        <v>0</v>
      </c>
    </row>
    <row r="15" spans="3:20" ht="20.100000000000001" customHeight="1" x14ac:dyDescent="0.3">
      <c r="C15" s="13" t="s">
        <v>93</v>
      </c>
      <c r="D15" s="13">
        <v>25180071</v>
      </c>
      <c r="E15" s="24">
        <v>60</v>
      </c>
      <c r="F15" s="12">
        <v>8</v>
      </c>
      <c r="G15" s="25">
        <f t="shared" si="1"/>
        <v>9.3023255813953494</v>
      </c>
      <c r="P15" s="5">
        <v>75</v>
      </c>
      <c r="Q15" s="3">
        <f t="shared" si="0"/>
        <v>0</v>
      </c>
      <c r="R15" s="2">
        <f t="shared" si="2"/>
        <v>0</v>
      </c>
    </row>
    <row r="16" spans="3:20" ht="20.100000000000001" customHeight="1" x14ac:dyDescent="0.3">
      <c r="C16" s="13" t="s">
        <v>94</v>
      </c>
      <c r="D16" s="13">
        <v>25180083</v>
      </c>
      <c r="E16" s="24">
        <v>60</v>
      </c>
      <c r="F16" s="44">
        <v>8</v>
      </c>
      <c r="G16" s="25">
        <f t="shared" si="1"/>
        <v>9.3023255813953494</v>
      </c>
      <c r="P16" s="5">
        <v>72.5</v>
      </c>
      <c r="Q16" s="3">
        <f t="shared" si="0"/>
        <v>0</v>
      </c>
      <c r="R16" s="2">
        <f t="shared" si="2"/>
        <v>0</v>
      </c>
    </row>
    <row r="17" spans="3:18" ht="20.100000000000001" customHeight="1" x14ac:dyDescent="0.3">
      <c r="C17" s="13" t="s">
        <v>103</v>
      </c>
      <c r="D17" s="13">
        <v>25180101</v>
      </c>
      <c r="E17" s="24">
        <v>60</v>
      </c>
      <c r="F17" s="44">
        <v>8</v>
      </c>
      <c r="G17" s="25">
        <f t="shared" si="1"/>
        <v>9.3023255813953494</v>
      </c>
      <c r="P17" s="4">
        <v>70</v>
      </c>
      <c r="Q17" s="3">
        <f t="shared" si="0"/>
        <v>0</v>
      </c>
      <c r="R17" s="2">
        <f t="shared" si="2"/>
        <v>0</v>
      </c>
    </row>
    <row r="18" spans="3:18" ht="20.100000000000001" customHeight="1" x14ac:dyDescent="0.3">
      <c r="C18" s="13" t="s">
        <v>135</v>
      </c>
      <c r="D18" s="13">
        <v>25180011</v>
      </c>
      <c r="E18" s="24">
        <v>57.5</v>
      </c>
      <c r="F18" s="12">
        <v>14</v>
      </c>
      <c r="G18" s="25">
        <f t="shared" si="1"/>
        <v>16.279069767441861</v>
      </c>
      <c r="P18" s="5">
        <v>67.5</v>
      </c>
      <c r="Q18" s="3">
        <f t="shared" si="0"/>
        <v>0</v>
      </c>
      <c r="R18" s="2">
        <f t="shared" si="2"/>
        <v>0</v>
      </c>
    </row>
    <row r="19" spans="3:18" ht="20.100000000000001" customHeight="1" x14ac:dyDescent="0.3">
      <c r="C19" s="13" t="s">
        <v>73</v>
      </c>
      <c r="D19" s="13">
        <v>25180038</v>
      </c>
      <c r="E19" s="24">
        <v>57.5</v>
      </c>
      <c r="F19" s="12">
        <v>14</v>
      </c>
      <c r="G19" s="25">
        <f t="shared" si="1"/>
        <v>16.279069767441861</v>
      </c>
      <c r="P19" s="5">
        <v>65</v>
      </c>
      <c r="Q19" s="3">
        <f t="shared" si="0"/>
        <v>2</v>
      </c>
      <c r="R19" s="2">
        <f t="shared" si="2"/>
        <v>2</v>
      </c>
    </row>
    <row r="20" spans="3:18" ht="20.100000000000001" customHeight="1" x14ac:dyDescent="0.3">
      <c r="C20" s="13" t="s">
        <v>37</v>
      </c>
      <c r="D20" s="13">
        <v>25180089</v>
      </c>
      <c r="E20" s="24">
        <v>57.5</v>
      </c>
      <c r="F20" s="44">
        <v>14</v>
      </c>
      <c r="G20" s="25">
        <f t="shared" si="1"/>
        <v>16.279069767441861</v>
      </c>
      <c r="P20" s="4">
        <v>62.5</v>
      </c>
      <c r="Q20" s="3">
        <f t="shared" si="0"/>
        <v>5</v>
      </c>
      <c r="R20" s="2">
        <f t="shared" si="2"/>
        <v>7</v>
      </c>
    </row>
    <row r="21" spans="3:18" ht="20.100000000000001" customHeight="1" x14ac:dyDescent="0.3">
      <c r="C21" s="13" t="s">
        <v>141</v>
      </c>
      <c r="D21" s="13">
        <v>25180035</v>
      </c>
      <c r="E21" s="24">
        <v>52.5</v>
      </c>
      <c r="F21" s="12">
        <v>17</v>
      </c>
      <c r="G21" s="25">
        <f t="shared" si="1"/>
        <v>19.767441860465116</v>
      </c>
      <c r="P21" s="5">
        <v>60</v>
      </c>
      <c r="Q21" s="3">
        <f t="shared" si="0"/>
        <v>6</v>
      </c>
      <c r="R21" s="2">
        <f t="shared" si="2"/>
        <v>13</v>
      </c>
    </row>
    <row r="22" spans="3:18" ht="20.100000000000001" customHeight="1" x14ac:dyDescent="0.3">
      <c r="C22" s="13" t="s">
        <v>89</v>
      </c>
      <c r="D22" s="13">
        <v>25180063</v>
      </c>
      <c r="E22" s="24">
        <v>52.5</v>
      </c>
      <c r="F22" s="12">
        <v>17</v>
      </c>
      <c r="G22" s="25">
        <f t="shared" si="1"/>
        <v>19.767441860465116</v>
      </c>
      <c r="P22" s="5">
        <v>57.5</v>
      </c>
      <c r="Q22" s="3">
        <f t="shared" si="0"/>
        <v>3</v>
      </c>
      <c r="R22" s="2">
        <f t="shared" si="2"/>
        <v>16</v>
      </c>
    </row>
    <row r="23" spans="3:18" ht="20.100000000000001" customHeight="1" x14ac:dyDescent="0.3">
      <c r="C23" s="13" t="s">
        <v>152</v>
      </c>
      <c r="D23" s="13">
        <v>25180075</v>
      </c>
      <c r="E23" s="24">
        <v>52.5</v>
      </c>
      <c r="F23" s="12">
        <v>17</v>
      </c>
      <c r="G23" s="25">
        <f t="shared" si="1"/>
        <v>19.767441860465116</v>
      </c>
      <c r="P23" s="4">
        <v>55</v>
      </c>
      <c r="Q23" s="3">
        <f t="shared" si="0"/>
        <v>0</v>
      </c>
      <c r="R23" s="2">
        <f t="shared" si="2"/>
        <v>16</v>
      </c>
    </row>
    <row r="24" spans="3:18" ht="20.100000000000001" customHeight="1" x14ac:dyDescent="0.3">
      <c r="C24" s="13" t="s">
        <v>100</v>
      </c>
      <c r="D24" s="13">
        <v>25180107</v>
      </c>
      <c r="E24" s="24">
        <v>52.5</v>
      </c>
      <c r="F24" s="44">
        <v>17</v>
      </c>
      <c r="G24" s="25">
        <f t="shared" si="1"/>
        <v>19.767441860465116</v>
      </c>
      <c r="P24" s="5">
        <v>52.5</v>
      </c>
      <c r="Q24" s="3">
        <f t="shared" si="0"/>
        <v>4</v>
      </c>
      <c r="R24" s="2">
        <f t="shared" si="2"/>
        <v>20</v>
      </c>
    </row>
    <row r="25" spans="3:18" ht="20.100000000000001" customHeight="1" x14ac:dyDescent="0.3">
      <c r="C25" s="13" t="s">
        <v>47</v>
      </c>
      <c r="D25" s="13">
        <v>25180001</v>
      </c>
      <c r="E25" s="24">
        <v>50</v>
      </c>
      <c r="F25" s="12">
        <v>21</v>
      </c>
      <c r="G25" s="25">
        <f t="shared" si="1"/>
        <v>24.418604651162788</v>
      </c>
      <c r="P25" s="5">
        <v>50</v>
      </c>
      <c r="Q25" s="3">
        <f t="shared" si="0"/>
        <v>3</v>
      </c>
      <c r="R25" s="2">
        <f t="shared" si="2"/>
        <v>23</v>
      </c>
    </row>
    <row r="26" spans="3:18" ht="20.100000000000001" customHeight="1" x14ac:dyDescent="0.3">
      <c r="C26" s="13" t="s">
        <v>148</v>
      </c>
      <c r="D26" s="13">
        <v>25180062</v>
      </c>
      <c r="E26" s="24">
        <v>50</v>
      </c>
      <c r="F26" s="12">
        <v>21</v>
      </c>
      <c r="G26" s="25">
        <f t="shared" si="1"/>
        <v>24.418604651162788</v>
      </c>
      <c r="P26" s="4">
        <v>47.5</v>
      </c>
      <c r="Q26" s="3">
        <f t="shared" si="0"/>
        <v>7</v>
      </c>
      <c r="R26" s="2">
        <f t="shared" si="2"/>
        <v>30</v>
      </c>
    </row>
    <row r="27" spans="3:18" ht="20.100000000000001" customHeight="1" x14ac:dyDescent="0.3">
      <c r="C27" s="48" t="s">
        <v>166</v>
      </c>
      <c r="D27" s="48">
        <v>25180115</v>
      </c>
      <c r="E27" s="48">
        <v>50</v>
      </c>
      <c r="F27" s="49">
        <v>21</v>
      </c>
      <c r="G27" s="25">
        <f t="shared" si="1"/>
        <v>24.418604651162788</v>
      </c>
      <c r="P27" s="5">
        <v>45</v>
      </c>
      <c r="Q27" s="3">
        <f t="shared" si="0"/>
        <v>6</v>
      </c>
      <c r="R27" s="2">
        <f t="shared" si="2"/>
        <v>36</v>
      </c>
    </row>
    <row r="28" spans="3:18" ht="20.100000000000001" customHeight="1" x14ac:dyDescent="0.3">
      <c r="C28" s="13" t="s">
        <v>52</v>
      </c>
      <c r="D28" s="13">
        <v>25180003</v>
      </c>
      <c r="E28" s="24">
        <v>47.5</v>
      </c>
      <c r="F28" s="12">
        <v>24</v>
      </c>
      <c r="G28" s="25">
        <f t="shared" si="1"/>
        <v>27.906976744186046</v>
      </c>
      <c r="P28" s="5">
        <v>42.5</v>
      </c>
      <c r="Q28" s="3">
        <f t="shared" si="0"/>
        <v>7</v>
      </c>
      <c r="R28" s="2">
        <f t="shared" si="2"/>
        <v>43</v>
      </c>
    </row>
    <row r="29" spans="3:18" ht="20.100000000000001" customHeight="1" x14ac:dyDescent="0.3">
      <c r="C29" s="13" t="s">
        <v>61</v>
      </c>
      <c r="D29" s="13">
        <v>25180013</v>
      </c>
      <c r="E29" s="24">
        <v>47.5</v>
      </c>
      <c r="F29" s="12">
        <v>24</v>
      </c>
      <c r="G29" s="25">
        <f t="shared" si="1"/>
        <v>27.906976744186046</v>
      </c>
      <c r="P29" s="4">
        <v>40</v>
      </c>
      <c r="Q29" s="3">
        <f t="shared" si="0"/>
        <v>6</v>
      </c>
      <c r="R29" s="2">
        <f t="shared" si="2"/>
        <v>49</v>
      </c>
    </row>
    <row r="30" spans="3:18" ht="20.100000000000001" customHeight="1" x14ac:dyDescent="0.3">
      <c r="C30" s="13" t="s">
        <v>51</v>
      </c>
      <c r="D30" s="13">
        <v>25180022</v>
      </c>
      <c r="E30" s="24">
        <v>47.5</v>
      </c>
      <c r="F30" s="12">
        <v>24</v>
      </c>
      <c r="G30" s="25">
        <f t="shared" si="1"/>
        <v>27.906976744186046</v>
      </c>
      <c r="P30" s="5">
        <v>37.5</v>
      </c>
      <c r="Q30" s="3">
        <f t="shared" si="0"/>
        <v>4</v>
      </c>
      <c r="R30" s="2">
        <f t="shared" si="2"/>
        <v>53</v>
      </c>
    </row>
    <row r="31" spans="3:18" ht="20.100000000000001" customHeight="1" x14ac:dyDescent="0.3">
      <c r="C31" s="13" t="s">
        <v>86</v>
      </c>
      <c r="D31" s="13">
        <v>25180043</v>
      </c>
      <c r="E31" s="24">
        <v>47.5</v>
      </c>
      <c r="F31" s="12">
        <v>24</v>
      </c>
      <c r="G31" s="25">
        <f t="shared" si="1"/>
        <v>27.906976744186046</v>
      </c>
      <c r="P31" s="5">
        <v>35</v>
      </c>
      <c r="Q31" s="3">
        <f t="shared" si="0"/>
        <v>10</v>
      </c>
      <c r="R31" s="2">
        <f t="shared" si="2"/>
        <v>63</v>
      </c>
    </row>
    <row r="32" spans="3:18" ht="20.100000000000001" customHeight="1" x14ac:dyDescent="0.3">
      <c r="C32" s="13" t="s">
        <v>35</v>
      </c>
      <c r="D32" s="13">
        <v>25180047</v>
      </c>
      <c r="E32" s="24">
        <v>47.5</v>
      </c>
      <c r="F32" s="12">
        <v>24</v>
      </c>
      <c r="G32" s="25">
        <f t="shared" si="1"/>
        <v>27.906976744186046</v>
      </c>
      <c r="P32" s="4">
        <v>32.5</v>
      </c>
      <c r="Q32" s="3">
        <f t="shared" si="0"/>
        <v>4</v>
      </c>
      <c r="R32" s="2">
        <f t="shared" si="2"/>
        <v>67</v>
      </c>
    </row>
    <row r="33" spans="3:18" ht="20.100000000000001" customHeight="1" x14ac:dyDescent="0.3">
      <c r="C33" s="13" t="s">
        <v>146</v>
      </c>
      <c r="D33" s="13">
        <v>25180058</v>
      </c>
      <c r="E33" s="24">
        <v>47.5</v>
      </c>
      <c r="F33" s="12">
        <v>24</v>
      </c>
      <c r="G33" s="25">
        <f t="shared" si="1"/>
        <v>27.906976744186046</v>
      </c>
      <c r="P33" s="5">
        <v>30</v>
      </c>
      <c r="Q33" s="3">
        <f t="shared" si="0"/>
        <v>4</v>
      </c>
      <c r="R33" s="2">
        <f t="shared" si="2"/>
        <v>71</v>
      </c>
    </row>
    <row r="34" spans="3:18" ht="20.100000000000001" customHeight="1" x14ac:dyDescent="0.3">
      <c r="C34" s="13" t="s">
        <v>92</v>
      </c>
      <c r="D34" s="13">
        <v>25180070</v>
      </c>
      <c r="E34" s="24">
        <v>47.5</v>
      </c>
      <c r="F34" s="12">
        <v>24</v>
      </c>
      <c r="G34" s="25">
        <f t="shared" si="1"/>
        <v>27.906976744186046</v>
      </c>
      <c r="P34" s="5">
        <v>27.5</v>
      </c>
      <c r="Q34" s="3">
        <f t="shared" si="0"/>
        <v>8</v>
      </c>
      <c r="R34" s="2">
        <f t="shared" si="2"/>
        <v>79</v>
      </c>
    </row>
    <row r="35" spans="3:18" ht="20.100000000000001" customHeight="1" x14ac:dyDescent="0.3">
      <c r="C35" s="13" t="s">
        <v>63</v>
      </c>
      <c r="D35" s="13">
        <v>25180009</v>
      </c>
      <c r="E35" s="24">
        <v>45</v>
      </c>
      <c r="F35" s="12">
        <v>31</v>
      </c>
      <c r="G35" s="25">
        <f t="shared" si="1"/>
        <v>36.046511627906973</v>
      </c>
      <c r="P35" s="4">
        <v>25</v>
      </c>
      <c r="Q35" s="3">
        <f t="shared" si="0"/>
        <v>0</v>
      </c>
      <c r="R35" s="2">
        <f t="shared" si="2"/>
        <v>79</v>
      </c>
    </row>
    <row r="36" spans="3:18" ht="20.100000000000001" customHeight="1" x14ac:dyDescent="0.3">
      <c r="C36" s="13" t="s">
        <v>54</v>
      </c>
      <c r="D36" s="13">
        <v>25180032</v>
      </c>
      <c r="E36" s="24">
        <v>45</v>
      </c>
      <c r="F36" s="12">
        <v>31</v>
      </c>
      <c r="G36" s="25">
        <f t="shared" si="1"/>
        <v>36.046511627906973</v>
      </c>
      <c r="P36" s="5">
        <v>22.5</v>
      </c>
      <c r="Q36" s="3">
        <f t="shared" si="0"/>
        <v>1</v>
      </c>
      <c r="R36" s="2">
        <f t="shared" si="2"/>
        <v>80</v>
      </c>
    </row>
    <row r="37" spans="3:18" ht="20.100000000000001" customHeight="1" x14ac:dyDescent="0.3">
      <c r="C37" s="13" t="s">
        <v>66</v>
      </c>
      <c r="D37" s="13">
        <v>25180040</v>
      </c>
      <c r="E37" s="24">
        <v>45</v>
      </c>
      <c r="F37" s="12">
        <v>31</v>
      </c>
      <c r="G37" s="25">
        <f t="shared" si="1"/>
        <v>36.046511627906973</v>
      </c>
      <c r="P37" s="5">
        <v>20</v>
      </c>
      <c r="Q37" s="3">
        <f t="shared" si="0"/>
        <v>1</v>
      </c>
      <c r="R37" s="2">
        <f t="shared" si="2"/>
        <v>81</v>
      </c>
    </row>
    <row r="38" spans="3:18" ht="20.100000000000001" customHeight="1" x14ac:dyDescent="0.3">
      <c r="C38" s="13" t="s">
        <v>57</v>
      </c>
      <c r="D38" s="13">
        <v>25180072</v>
      </c>
      <c r="E38" s="24">
        <v>45</v>
      </c>
      <c r="F38" s="12">
        <v>31</v>
      </c>
      <c r="G38" s="25">
        <f t="shared" si="1"/>
        <v>36.046511627906973</v>
      </c>
      <c r="P38" s="4">
        <v>17.5</v>
      </c>
      <c r="Q38" s="3">
        <f t="shared" si="0"/>
        <v>2</v>
      </c>
      <c r="R38" s="2">
        <f t="shared" si="2"/>
        <v>83</v>
      </c>
    </row>
    <row r="39" spans="3:18" ht="20.100000000000001" customHeight="1" x14ac:dyDescent="0.3">
      <c r="C39" s="13" t="s">
        <v>79</v>
      </c>
      <c r="D39" s="13">
        <v>25180074</v>
      </c>
      <c r="E39" s="24">
        <v>45</v>
      </c>
      <c r="F39" s="12">
        <v>31</v>
      </c>
      <c r="G39" s="25">
        <f t="shared" si="1"/>
        <v>36.046511627906973</v>
      </c>
      <c r="P39" s="5">
        <v>15</v>
      </c>
      <c r="Q39" s="3">
        <f t="shared" si="0"/>
        <v>1</v>
      </c>
      <c r="R39" s="2">
        <f t="shared" si="2"/>
        <v>84</v>
      </c>
    </row>
    <row r="40" spans="3:18" ht="20.100000000000001" customHeight="1" x14ac:dyDescent="0.3">
      <c r="C40" s="13" t="s">
        <v>50</v>
      </c>
      <c r="D40" s="13">
        <v>25180077</v>
      </c>
      <c r="E40" s="24">
        <v>45</v>
      </c>
      <c r="F40" s="44">
        <v>31</v>
      </c>
      <c r="G40" s="25">
        <f t="shared" si="1"/>
        <v>36.046511627906973</v>
      </c>
      <c r="P40" s="5">
        <v>12.5</v>
      </c>
      <c r="Q40" s="3">
        <f t="shared" si="0"/>
        <v>0</v>
      </c>
      <c r="R40" s="2">
        <f t="shared" si="2"/>
        <v>84</v>
      </c>
    </row>
    <row r="41" spans="3:18" ht="20.100000000000001" customHeight="1" x14ac:dyDescent="0.3">
      <c r="C41" s="13" t="s">
        <v>85</v>
      </c>
      <c r="D41" s="13">
        <v>25180006</v>
      </c>
      <c r="E41" s="24">
        <v>42.5</v>
      </c>
      <c r="F41" s="12">
        <v>37</v>
      </c>
      <c r="G41" s="25">
        <f t="shared" si="1"/>
        <v>43.02325581395349</v>
      </c>
      <c r="P41" s="4">
        <v>10</v>
      </c>
      <c r="Q41" s="3">
        <f t="shared" si="0"/>
        <v>1</v>
      </c>
      <c r="R41" s="2">
        <f t="shared" si="2"/>
        <v>85</v>
      </c>
    </row>
    <row r="42" spans="3:18" ht="20.100000000000001" customHeight="1" x14ac:dyDescent="0.3">
      <c r="C42" s="13" t="s">
        <v>81</v>
      </c>
      <c r="D42" s="13">
        <v>25180014</v>
      </c>
      <c r="E42" s="24">
        <v>42.5</v>
      </c>
      <c r="F42" s="12">
        <v>37</v>
      </c>
      <c r="G42" s="25">
        <f t="shared" si="1"/>
        <v>43.02325581395349</v>
      </c>
      <c r="P42" s="5">
        <v>7.5</v>
      </c>
      <c r="Q42" s="3">
        <f t="shared" si="0"/>
        <v>0</v>
      </c>
      <c r="R42" s="2">
        <f t="shared" si="2"/>
        <v>85</v>
      </c>
    </row>
    <row r="43" spans="3:18" ht="20.100000000000001" customHeight="1" x14ac:dyDescent="0.3">
      <c r="C43" s="13" t="s">
        <v>112</v>
      </c>
      <c r="D43" s="13">
        <v>25180045</v>
      </c>
      <c r="E43" s="24">
        <v>42.5</v>
      </c>
      <c r="F43" s="12">
        <v>37</v>
      </c>
      <c r="G43" s="25">
        <f t="shared" si="1"/>
        <v>43.02325581395349</v>
      </c>
      <c r="P43" s="5">
        <v>5</v>
      </c>
      <c r="Q43" s="3">
        <f t="shared" si="0"/>
        <v>0</v>
      </c>
      <c r="R43" s="2">
        <f t="shared" si="2"/>
        <v>85</v>
      </c>
    </row>
    <row r="44" spans="3:18" ht="20.100000000000001" customHeight="1" x14ac:dyDescent="0.3">
      <c r="C44" s="13" t="s">
        <v>145</v>
      </c>
      <c r="D44" s="13">
        <v>25180054</v>
      </c>
      <c r="E44" s="24">
        <v>42.5</v>
      </c>
      <c r="F44" s="12">
        <v>37</v>
      </c>
      <c r="G44" s="25">
        <f t="shared" si="1"/>
        <v>43.02325581395349</v>
      </c>
      <c r="P44" s="4">
        <v>2.5</v>
      </c>
      <c r="Q44" s="3">
        <f t="shared" si="0"/>
        <v>0</v>
      </c>
      <c r="R44" s="2">
        <f t="shared" si="2"/>
        <v>85</v>
      </c>
    </row>
    <row r="45" spans="3:18" ht="20.100000000000001" customHeight="1" x14ac:dyDescent="0.3">
      <c r="C45" s="13" t="s">
        <v>60</v>
      </c>
      <c r="D45" s="13">
        <v>25180061</v>
      </c>
      <c r="E45" s="24">
        <v>42.5</v>
      </c>
      <c r="F45" s="12">
        <v>37</v>
      </c>
      <c r="G45" s="25">
        <f t="shared" si="1"/>
        <v>43.02325581395349</v>
      </c>
      <c r="P45" s="5">
        <v>0</v>
      </c>
      <c r="Q45" s="3">
        <f t="shared" si="0"/>
        <v>15</v>
      </c>
      <c r="R45" s="2">
        <f t="shared" si="2"/>
        <v>100</v>
      </c>
    </row>
    <row r="46" spans="3:18" ht="20.100000000000001" customHeight="1" x14ac:dyDescent="0.3">
      <c r="C46" s="13" t="s">
        <v>163</v>
      </c>
      <c r="D46" s="13">
        <v>25180106</v>
      </c>
      <c r="E46" s="24">
        <v>42.5</v>
      </c>
      <c r="F46" s="44">
        <v>37</v>
      </c>
      <c r="G46" s="25">
        <f t="shared" si="1"/>
        <v>43.02325581395349</v>
      </c>
    </row>
    <row r="47" spans="3:18" ht="20.100000000000001" customHeight="1" x14ac:dyDescent="0.3">
      <c r="C47" s="48" t="s">
        <v>167</v>
      </c>
      <c r="D47" s="48">
        <v>25180117</v>
      </c>
      <c r="E47" s="48">
        <v>42.5</v>
      </c>
      <c r="F47" s="49">
        <v>37</v>
      </c>
      <c r="G47" s="25">
        <f t="shared" si="1"/>
        <v>43.02325581395349</v>
      </c>
      <c r="P47" s="18" t="s">
        <v>4</v>
      </c>
      <c r="Q47" s="30">
        <v>123</v>
      </c>
      <c r="R47" s="31" t="s">
        <v>3</v>
      </c>
    </row>
    <row r="48" spans="3:18" ht="20.100000000000001" customHeight="1" x14ac:dyDescent="0.3">
      <c r="C48" s="13" t="s">
        <v>44</v>
      </c>
      <c r="D48" s="13">
        <v>25180020</v>
      </c>
      <c r="E48" s="24">
        <v>40</v>
      </c>
      <c r="F48" s="12">
        <v>44</v>
      </c>
      <c r="G48" s="25">
        <f t="shared" si="1"/>
        <v>51.162790697674424</v>
      </c>
      <c r="P48" s="18" t="s">
        <v>2</v>
      </c>
      <c r="Q48" s="34">
        <v>41.7</v>
      </c>
      <c r="R48" s="31" t="s">
        <v>0</v>
      </c>
    </row>
    <row r="49" spans="3:18" ht="20.100000000000001" customHeight="1" x14ac:dyDescent="0.3">
      <c r="C49" s="13" t="s">
        <v>150</v>
      </c>
      <c r="D49" s="13">
        <v>25180065</v>
      </c>
      <c r="E49" s="24">
        <v>40</v>
      </c>
      <c r="F49" s="12">
        <v>44</v>
      </c>
      <c r="G49" s="25">
        <f t="shared" si="1"/>
        <v>51.162790697674424</v>
      </c>
      <c r="P49" s="18" t="s">
        <v>1</v>
      </c>
      <c r="Q49" s="29">
        <f>MAX(E5:E96)</f>
        <v>65</v>
      </c>
      <c r="R49" s="31" t="s">
        <v>0</v>
      </c>
    </row>
    <row r="50" spans="3:18" ht="20.100000000000001" customHeight="1" x14ac:dyDescent="0.3">
      <c r="C50" s="13" t="s">
        <v>46</v>
      </c>
      <c r="D50" s="13">
        <v>25180079</v>
      </c>
      <c r="E50" s="24">
        <v>40</v>
      </c>
      <c r="F50" s="44">
        <v>44</v>
      </c>
      <c r="G50" s="25">
        <f t="shared" si="1"/>
        <v>51.162790697674424</v>
      </c>
    </row>
    <row r="51" spans="3:18" ht="20.100000000000001" customHeight="1" x14ac:dyDescent="0.3">
      <c r="C51" s="13" t="s">
        <v>113</v>
      </c>
      <c r="D51" s="13">
        <v>25180087</v>
      </c>
      <c r="E51" s="24">
        <v>40</v>
      </c>
      <c r="F51" s="44">
        <v>44</v>
      </c>
      <c r="G51" s="25">
        <f t="shared" si="1"/>
        <v>51.162790697674424</v>
      </c>
    </row>
    <row r="52" spans="3:18" ht="20.100000000000001" customHeight="1" x14ac:dyDescent="0.3">
      <c r="C52" s="13" t="s">
        <v>88</v>
      </c>
      <c r="D52" s="13">
        <v>25180104</v>
      </c>
      <c r="E52" s="24">
        <v>40</v>
      </c>
      <c r="F52" s="44">
        <v>44</v>
      </c>
      <c r="G52" s="25">
        <f t="shared" si="1"/>
        <v>51.162790697674424</v>
      </c>
    </row>
    <row r="53" spans="3:18" ht="20.100000000000001" customHeight="1" x14ac:dyDescent="0.3">
      <c r="C53" s="48" t="s">
        <v>62</v>
      </c>
      <c r="D53" s="48">
        <v>25180119</v>
      </c>
      <c r="E53" s="48">
        <v>40</v>
      </c>
      <c r="F53" s="49">
        <v>44</v>
      </c>
      <c r="G53" s="25">
        <f t="shared" si="1"/>
        <v>51.162790697674424</v>
      </c>
    </row>
    <row r="54" spans="3:18" ht="20.100000000000001" customHeight="1" x14ac:dyDescent="0.3">
      <c r="C54" s="13" t="s">
        <v>142</v>
      </c>
      <c r="D54" s="13">
        <v>25180036</v>
      </c>
      <c r="E54" s="24">
        <v>37.5</v>
      </c>
      <c r="F54" s="12">
        <v>50</v>
      </c>
      <c r="G54" s="25">
        <f t="shared" si="1"/>
        <v>58.139534883720934</v>
      </c>
    </row>
    <row r="55" spans="3:18" ht="20.100000000000001" customHeight="1" x14ac:dyDescent="0.3">
      <c r="C55" s="13" t="s">
        <v>41</v>
      </c>
      <c r="D55" s="13">
        <v>25180041</v>
      </c>
      <c r="E55" s="24">
        <v>37.5</v>
      </c>
      <c r="F55" s="12">
        <v>50</v>
      </c>
      <c r="G55" s="25">
        <f t="shared" si="1"/>
        <v>58.139534883720934</v>
      </c>
    </row>
    <row r="56" spans="3:18" ht="20.100000000000001" customHeight="1" x14ac:dyDescent="0.3">
      <c r="C56" s="13" t="s">
        <v>67</v>
      </c>
      <c r="D56" s="13">
        <v>25180044</v>
      </c>
      <c r="E56" s="24">
        <v>37.5</v>
      </c>
      <c r="F56" s="12">
        <v>50</v>
      </c>
      <c r="G56" s="25">
        <f t="shared" si="1"/>
        <v>58.139534883720934</v>
      </c>
    </row>
    <row r="57" spans="3:18" ht="20.100000000000001" customHeight="1" x14ac:dyDescent="0.3">
      <c r="C57" s="13" t="s">
        <v>160</v>
      </c>
      <c r="D57" s="13">
        <v>25180100</v>
      </c>
      <c r="E57" s="24">
        <v>37.5</v>
      </c>
      <c r="F57" s="44">
        <v>50</v>
      </c>
      <c r="G57" s="25">
        <f t="shared" si="1"/>
        <v>58.139534883720934</v>
      </c>
    </row>
    <row r="58" spans="3:18" ht="20.100000000000001" customHeight="1" x14ac:dyDescent="0.3">
      <c r="C58" s="13" t="s">
        <v>36</v>
      </c>
      <c r="D58" s="13">
        <v>25180005</v>
      </c>
      <c r="E58" s="24">
        <v>35</v>
      </c>
      <c r="F58" s="12">
        <v>54</v>
      </c>
      <c r="G58" s="25">
        <f t="shared" si="1"/>
        <v>62.790697674418603</v>
      </c>
    </row>
    <row r="59" spans="3:18" ht="20.100000000000001" customHeight="1" x14ac:dyDescent="0.3">
      <c r="C59" s="13" t="s">
        <v>53</v>
      </c>
      <c r="D59" s="13">
        <v>25180012</v>
      </c>
      <c r="E59" s="24">
        <v>35</v>
      </c>
      <c r="F59" s="12">
        <v>54</v>
      </c>
      <c r="G59" s="25">
        <f t="shared" si="1"/>
        <v>62.790697674418603</v>
      </c>
    </row>
    <row r="60" spans="3:18" ht="20.100000000000001" customHeight="1" x14ac:dyDescent="0.3">
      <c r="C60" s="13" t="s">
        <v>77</v>
      </c>
      <c r="D60" s="13">
        <v>25180019</v>
      </c>
      <c r="E60" s="24">
        <v>35</v>
      </c>
      <c r="F60" s="12">
        <v>54</v>
      </c>
      <c r="G60" s="25">
        <f t="shared" si="1"/>
        <v>62.790697674418603</v>
      </c>
    </row>
    <row r="61" spans="3:18" ht="20.100000000000001" customHeight="1" x14ac:dyDescent="0.3">
      <c r="C61" s="13" t="s">
        <v>95</v>
      </c>
      <c r="D61" s="13">
        <v>25180021</v>
      </c>
      <c r="E61" s="24">
        <v>35</v>
      </c>
      <c r="F61" s="12">
        <v>54</v>
      </c>
      <c r="G61" s="25">
        <f t="shared" si="1"/>
        <v>62.790697674418603</v>
      </c>
    </row>
    <row r="62" spans="3:18" ht="20.100000000000001" customHeight="1" x14ac:dyDescent="0.3">
      <c r="C62" s="13" t="s">
        <v>59</v>
      </c>
      <c r="D62" s="13">
        <v>25180025</v>
      </c>
      <c r="E62" s="24">
        <v>35</v>
      </c>
      <c r="F62" s="12">
        <v>54</v>
      </c>
      <c r="G62" s="25">
        <f t="shared" si="1"/>
        <v>62.790697674418603</v>
      </c>
    </row>
    <row r="63" spans="3:18" ht="20.100000000000001" customHeight="1" x14ac:dyDescent="0.3">
      <c r="C63" s="13" t="s">
        <v>138</v>
      </c>
      <c r="D63" s="13">
        <v>25180027</v>
      </c>
      <c r="E63" s="24">
        <v>35</v>
      </c>
      <c r="F63" s="12">
        <v>54</v>
      </c>
      <c r="G63" s="25">
        <f t="shared" si="1"/>
        <v>62.790697674418603</v>
      </c>
    </row>
    <row r="64" spans="3:18" ht="20.100000000000001" customHeight="1" x14ac:dyDescent="0.3">
      <c r="C64" s="13" t="s">
        <v>82</v>
      </c>
      <c r="D64" s="13">
        <v>25180052</v>
      </c>
      <c r="E64" s="24">
        <v>35</v>
      </c>
      <c r="F64" s="12">
        <v>54</v>
      </c>
      <c r="G64" s="25">
        <f t="shared" si="1"/>
        <v>62.790697674418603</v>
      </c>
    </row>
    <row r="65" spans="3:7" ht="20.100000000000001" customHeight="1" x14ac:dyDescent="0.3">
      <c r="C65" s="13" t="s">
        <v>151</v>
      </c>
      <c r="D65" s="13">
        <v>25180068</v>
      </c>
      <c r="E65" s="24">
        <v>35</v>
      </c>
      <c r="F65" s="12">
        <v>54</v>
      </c>
      <c r="G65" s="25">
        <f t="shared" si="1"/>
        <v>62.790697674418603</v>
      </c>
    </row>
    <row r="66" spans="3:7" ht="20.100000000000001" customHeight="1" x14ac:dyDescent="0.3">
      <c r="C66" s="13" t="s">
        <v>155</v>
      </c>
      <c r="D66" s="13">
        <v>25180082</v>
      </c>
      <c r="E66" s="24">
        <v>35</v>
      </c>
      <c r="F66" s="44">
        <v>54</v>
      </c>
      <c r="G66" s="25">
        <f t="shared" si="1"/>
        <v>62.790697674418603</v>
      </c>
    </row>
    <row r="67" spans="3:7" ht="20.100000000000001" customHeight="1" x14ac:dyDescent="0.3">
      <c r="C67" s="13" t="s">
        <v>162</v>
      </c>
      <c r="D67" s="13">
        <v>25180103</v>
      </c>
      <c r="E67" s="24">
        <v>35</v>
      </c>
      <c r="F67" s="44">
        <v>54</v>
      </c>
      <c r="G67" s="25">
        <f t="shared" si="1"/>
        <v>62.790697674418603</v>
      </c>
    </row>
    <row r="68" spans="3:7" ht="20.100000000000001" customHeight="1" x14ac:dyDescent="0.3">
      <c r="C68" s="13" t="s">
        <v>38</v>
      </c>
      <c r="D68" s="13">
        <v>25180029</v>
      </c>
      <c r="E68" s="24">
        <v>32.5</v>
      </c>
      <c r="F68" s="12">
        <v>64</v>
      </c>
      <c r="G68" s="25">
        <f t="shared" si="1"/>
        <v>74.418604651162795</v>
      </c>
    </row>
    <row r="69" spans="3:7" ht="20.100000000000001" customHeight="1" x14ac:dyDescent="0.3">
      <c r="C69" s="13" t="s">
        <v>139</v>
      </c>
      <c r="D69" s="13">
        <v>25180033</v>
      </c>
      <c r="E69" s="24">
        <v>32.5</v>
      </c>
      <c r="F69" s="12">
        <v>64</v>
      </c>
      <c r="G69" s="25">
        <f t="shared" si="1"/>
        <v>74.418604651162795</v>
      </c>
    </row>
    <row r="70" spans="3:7" ht="20.100000000000001" customHeight="1" x14ac:dyDescent="0.3">
      <c r="C70" s="13" t="s">
        <v>72</v>
      </c>
      <c r="D70" s="13">
        <v>25180096</v>
      </c>
      <c r="E70" s="24">
        <v>32.5</v>
      </c>
      <c r="F70" s="44">
        <v>64</v>
      </c>
      <c r="G70" s="25">
        <f t="shared" ref="G70:G89" si="3">F70/86*100</f>
        <v>74.418604651162795</v>
      </c>
    </row>
    <row r="71" spans="3:7" ht="20.100000000000001" customHeight="1" x14ac:dyDescent="0.3">
      <c r="C71" s="48" t="s">
        <v>106</v>
      </c>
      <c r="D71" s="48">
        <v>25180118</v>
      </c>
      <c r="E71" s="48">
        <v>32.5</v>
      </c>
      <c r="F71" s="49">
        <v>64</v>
      </c>
      <c r="G71" s="25">
        <f t="shared" si="3"/>
        <v>74.418604651162795</v>
      </c>
    </row>
    <row r="72" spans="3:7" ht="20.100000000000001" customHeight="1" x14ac:dyDescent="0.3">
      <c r="C72" s="13" t="s">
        <v>40</v>
      </c>
      <c r="D72" s="13">
        <v>25180004</v>
      </c>
      <c r="E72" s="24">
        <v>30</v>
      </c>
      <c r="F72" s="12">
        <v>68</v>
      </c>
      <c r="G72" s="25">
        <f t="shared" si="3"/>
        <v>79.069767441860463</v>
      </c>
    </row>
    <row r="73" spans="3:7" ht="20.100000000000001" customHeight="1" x14ac:dyDescent="0.3">
      <c r="C73" s="13" t="s">
        <v>111</v>
      </c>
      <c r="D73" s="13">
        <v>25180042</v>
      </c>
      <c r="E73" s="24">
        <v>30</v>
      </c>
      <c r="F73" s="12">
        <v>68</v>
      </c>
      <c r="G73" s="25">
        <f t="shared" si="3"/>
        <v>79.069767441860463</v>
      </c>
    </row>
    <row r="74" spans="3:7" ht="20.100000000000001" customHeight="1" x14ac:dyDescent="0.3">
      <c r="C74" s="13" t="s">
        <v>43</v>
      </c>
      <c r="D74" s="13">
        <v>25180085</v>
      </c>
      <c r="E74" s="24">
        <v>30</v>
      </c>
      <c r="F74" s="44">
        <v>68</v>
      </c>
      <c r="G74" s="25">
        <f t="shared" si="3"/>
        <v>79.069767441860463</v>
      </c>
    </row>
    <row r="75" spans="3:7" ht="20.100000000000001" customHeight="1" x14ac:dyDescent="0.3">
      <c r="C75" s="13" t="s">
        <v>99</v>
      </c>
      <c r="D75" s="13">
        <v>25180105</v>
      </c>
      <c r="E75" s="24">
        <v>30</v>
      </c>
      <c r="F75" s="44">
        <v>68</v>
      </c>
      <c r="G75" s="25">
        <f t="shared" si="3"/>
        <v>79.069767441860463</v>
      </c>
    </row>
    <row r="76" spans="3:7" ht="20.100000000000001" customHeight="1" x14ac:dyDescent="0.3">
      <c r="C76" s="13" t="s">
        <v>48</v>
      </c>
      <c r="D76" s="13">
        <v>25180008</v>
      </c>
      <c r="E76" s="24">
        <v>27.5</v>
      </c>
      <c r="F76" s="12">
        <v>72</v>
      </c>
      <c r="G76" s="25">
        <f t="shared" si="3"/>
        <v>83.720930232558146</v>
      </c>
    </row>
    <row r="77" spans="3:7" ht="20.100000000000001" customHeight="1" x14ac:dyDescent="0.3">
      <c r="C77" s="13" t="s">
        <v>144</v>
      </c>
      <c r="D77" s="13">
        <v>25180049</v>
      </c>
      <c r="E77" s="24">
        <v>27.5</v>
      </c>
      <c r="F77" s="12">
        <v>72</v>
      </c>
      <c r="G77" s="25">
        <f t="shared" si="3"/>
        <v>83.720930232558146</v>
      </c>
    </row>
    <row r="78" spans="3:7" ht="20.100000000000001" customHeight="1" x14ac:dyDescent="0.3">
      <c r="C78" s="13" t="s">
        <v>90</v>
      </c>
      <c r="D78" s="13">
        <v>25180069</v>
      </c>
      <c r="E78" s="24">
        <v>27.5</v>
      </c>
      <c r="F78" s="12">
        <v>72</v>
      </c>
      <c r="G78" s="25">
        <f t="shared" si="3"/>
        <v>83.720930232558146</v>
      </c>
    </row>
    <row r="79" spans="3:7" ht="20.100000000000001" customHeight="1" x14ac:dyDescent="0.3">
      <c r="C79" s="13" t="s">
        <v>153</v>
      </c>
      <c r="D79" s="13">
        <v>25180076</v>
      </c>
      <c r="E79" s="24">
        <v>27.5</v>
      </c>
      <c r="F79" s="44">
        <v>72</v>
      </c>
      <c r="G79" s="25">
        <f t="shared" si="3"/>
        <v>83.720930232558146</v>
      </c>
    </row>
    <row r="80" spans="3:7" ht="20.100000000000001" customHeight="1" x14ac:dyDescent="0.3">
      <c r="C80" s="13" t="s">
        <v>154</v>
      </c>
      <c r="D80" s="13">
        <v>25180078</v>
      </c>
      <c r="E80" s="24">
        <v>27.5</v>
      </c>
      <c r="F80" s="44">
        <v>72</v>
      </c>
      <c r="G80" s="25">
        <f t="shared" si="3"/>
        <v>83.720930232558146</v>
      </c>
    </row>
    <row r="81" spans="3:7" ht="20.100000000000001" customHeight="1" x14ac:dyDescent="0.3">
      <c r="C81" s="13" t="s">
        <v>45</v>
      </c>
      <c r="D81" s="13">
        <v>25180080</v>
      </c>
      <c r="E81" s="24">
        <v>27.5</v>
      </c>
      <c r="F81" s="44">
        <v>72</v>
      </c>
      <c r="G81" s="25">
        <f t="shared" si="3"/>
        <v>83.720930232558146</v>
      </c>
    </row>
    <row r="82" spans="3:7" ht="20.100000000000001" customHeight="1" x14ac:dyDescent="0.3">
      <c r="C82" s="13" t="s">
        <v>69</v>
      </c>
      <c r="D82" s="13">
        <v>25180099</v>
      </c>
      <c r="E82" s="24">
        <v>27.5</v>
      </c>
      <c r="F82" s="44">
        <v>72</v>
      </c>
      <c r="G82" s="25">
        <f t="shared" si="3"/>
        <v>83.720930232558146</v>
      </c>
    </row>
    <row r="83" spans="3:7" ht="20.100000000000001" customHeight="1" x14ac:dyDescent="0.3">
      <c r="C83" s="48" t="s">
        <v>102</v>
      </c>
      <c r="D83" s="48">
        <v>25180111</v>
      </c>
      <c r="E83" s="48">
        <v>27.5</v>
      </c>
      <c r="F83" s="49">
        <v>72</v>
      </c>
      <c r="G83" s="25">
        <f t="shared" si="3"/>
        <v>83.720930232558146</v>
      </c>
    </row>
    <row r="84" spans="3:7" ht="20.100000000000001" customHeight="1" x14ac:dyDescent="0.3">
      <c r="C84" s="13" t="s">
        <v>137</v>
      </c>
      <c r="D84" s="13">
        <v>25180024</v>
      </c>
      <c r="E84" s="24">
        <v>22.5</v>
      </c>
      <c r="F84" s="12">
        <v>80</v>
      </c>
      <c r="G84" s="25">
        <f t="shared" si="3"/>
        <v>93.023255813953483</v>
      </c>
    </row>
    <row r="85" spans="3:7" ht="20.100000000000001" customHeight="1" x14ac:dyDescent="0.3">
      <c r="C85" s="13" t="s">
        <v>147</v>
      </c>
      <c r="D85" s="13">
        <v>25180059</v>
      </c>
      <c r="E85" s="24">
        <v>20</v>
      </c>
      <c r="F85" s="12">
        <v>81</v>
      </c>
      <c r="G85" s="25">
        <f t="shared" si="3"/>
        <v>94.186046511627907</v>
      </c>
    </row>
    <row r="86" spans="3:7" ht="20.100000000000001" customHeight="1" x14ac:dyDescent="0.3">
      <c r="C86" s="13" t="s">
        <v>96</v>
      </c>
      <c r="D86" s="13">
        <v>25180051</v>
      </c>
      <c r="E86" s="24">
        <v>17.5</v>
      </c>
      <c r="F86" s="12">
        <v>82</v>
      </c>
      <c r="G86" s="25">
        <f t="shared" si="3"/>
        <v>95.348837209302332</v>
      </c>
    </row>
    <row r="87" spans="3:7" ht="20.100000000000001" customHeight="1" x14ac:dyDescent="0.3">
      <c r="C87" s="48" t="s">
        <v>56</v>
      </c>
      <c r="D87" s="48">
        <v>25180116</v>
      </c>
      <c r="E87" s="48">
        <v>17.5</v>
      </c>
      <c r="F87" s="49">
        <v>82</v>
      </c>
      <c r="G87" s="25">
        <f t="shared" si="3"/>
        <v>95.348837209302332</v>
      </c>
    </row>
    <row r="88" spans="3:7" ht="20.100000000000001" customHeight="1" x14ac:dyDescent="0.3">
      <c r="C88" s="13" t="s">
        <v>75</v>
      </c>
      <c r="D88" s="13">
        <v>25180037</v>
      </c>
      <c r="E88" s="24">
        <v>15</v>
      </c>
      <c r="F88" s="12">
        <v>84</v>
      </c>
      <c r="G88" s="25">
        <f t="shared" si="3"/>
        <v>97.674418604651152</v>
      </c>
    </row>
    <row r="89" spans="3:7" ht="20.100000000000001" customHeight="1" x14ac:dyDescent="0.3">
      <c r="C89" s="13" t="s">
        <v>104</v>
      </c>
      <c r="D89" s="13">
        <v>25180081</v>
      </c>
      <c r="E89" s="24">
        <v>10</v>
      </c>
      <c r="F89" s="44">
        <v>85</v>
      </c>
      <c r="G89" s="25">
        <f t="shared" si="3"/>
        <v>98.837209302325576</v>
      </c>
    </row>
    <row r="90" spans="3:7" ht="20.100000000000001" customHeight="1" x14ac:dyDescent="0.3">
      <c r="C90" s="13" t="s">
        <v>134</v>
      </c>
      <c r="D90" s="13">
        <v>25180007</v>
      </c>
      <c r="E90" s="24">
        <v>0</v>
      </c>
      <c r="F90" s="12">
        <v>123</v>
      </c>
      <c r="G90" s="25">
        <f>F90/123*100</f>
        <v>100</v>
      </c>
    </row>
    <row r="91" spans="3:7" ht="20.100000000000001" customHeight="1" x14ac:dyDescent="0.3">
      <c r="C91" s="13" t="s">
        <v>34</v>
      </c>
      <c r="D91" s="13">
        <v>25180015</v>
      </c>
      <c r="E91" s="24">
        <v>0</v>
      </c>
      <c r="F91" s="12">
        <v>123</v>
      </c>
      <c r="G91" s="25">
        <f>F91/123*100</f>
        <v>100</v>
      </c>
    </row>
    <row r="92" spans="3:7" ht="20.100000000000001" customHeight="1" x14ac:dyDescent="0.3">
      <c r="C92" s="13" t="s">
        <v>136</v>
      </c>
      <c r="D92" s="13">
        <v>25180016</v>
      </c>
      <c r="E92" s="24">
        <v>0</v>
      </c>
      <c r="F92" s="12">
        <v>123</v>
      </c>
      <c r="G92" s="25">
        <f t="shared" ref="G92:G123" si="4">F92/123*100</f>
        <v>100</v>
      </c>
    </row>
    <row r="93" spans="3:7" ht="20.100000000000001" customHeight="1" x14ac:dyDescent="0.3">
      <c r="C93" s="13" t="s">
        <v>98</v>
      </c>
      <c r="D93" s="13">
        <v>25180018</v>
      </c>
      <c r="E93" s="24">
        <v>0</v>
      </c>
      <c r="F93" s="12">
        <v>123</v>
      </c>
      <c r="G93" s="25">
        <f t="shared" si="4"/>
        <v>100</v>
      </c>
    </row>
    <row r="94" spans="3:7" ht="20.100000000000001" customHeight="1" x14ac:dyDescent="0.3">
      <c r="C94" s="13" t="s">
        <v>70</v>
      </c>
      <c r="D94" s="13">
        <v>25180023</v>
      </c>
      <c r="E94" s="24">
        <v>0</v>
      </c>
      <c r="F94" s="12">
        <v>123</v>
      </c>
      <c r="G94" s="25">
        <f t="shared" si="4"/>
        <v>100</v>
      </c>
    </row>
    <row r="95" spans="3:7" ht="20.100000000000001" customHeight="1" x14ac:dyDescent="0.3">
      <c r="C95" s="13" t="s">
        <v>58</v>
      </c>
      <c r="D95" s="13">
        <v>25180026</v>
      </c>
      <c r="E95" s="24">
        <v>0</v>
      </c>
      <c r="F95" s="12">
        <v>123</v>
      </c>
      <c r="G95" s="25">
        <f t="shared" si="4"/>
        <v>100</v>
      </c>
    </row>
    <row r="96" spans="3:7" ht="20.100000000000001" customHeight="1" x14ac:dyDescent="0.3">
      <c r="C96" s="13" t="s">
        <v>84</v>
      </c>
      <c r="D96" s="13">
        <v>25180028</v>
      </c>
      <c r="E96" s="24">
        <v>0</v>
      </c>
      <c r="F96" s="12">
        <v>123</v>
      </c>
      <c r="G96" s="25">
        <f t="shared" si="4"/>
        <v>100</v>
      </c>
    </row>
    <row r="97" spans="3:7" ht="20.100000000000001" customHeight="1" x14ac:dyDescent="0.3">
      <c r="C97" s="13" t="s">
        <v>97</v>
      </c>
      <c r="D97" s="13">
        <v>25180030</v>
      </c>
      <c r="E97" s="24">
        <v>0</v>
      </c>
      <c r="F97" s="12">
        <v>123</v>
      </c>
      <c r="G97" s="25">
        <f t="shared" si="4"/>
        <v>100</v>
      </c>
    </row>
    <row r="98" spans="3:7" ht="20.100000000000001" customHeight="1" x14ac:dyDescent="0.3">
      <c r="C98" s="13" t="s">
        <v>140</v>
      </c>
      <c r="D98" s="13">
        <v>25180034</v>
      </c>
      <c r="E98" s="24">
        <v>0</v>
      </c>
      <c r="F98" s="12">
        <v>123</v>
      </c>
      <c r="G98" s="25">
        <f t="shared" si="4"/>
        <v>100</v>
      </c>
    </row>
    <row r="99" spans="3:7" ht="20.100000000000001" customHeight="1" x14ac:dyDescent="0.3">
      <c r="C99" s="13" t="s">
        <v>65</v>
      </c>
      <c r="D99" s="13">
        <v>25180039</v>
      </c>
      <c r="E99" s="24">
        <v>0</v>
      </c>
      <c r="F99" s="12">
        <v>123</v>
      </c>
      <c r="G99" s="25">
        <f t="shared" si="4"/>
        <v>100</v>
      </c>
    </row>
    <row r="100" spans="3:7" ht="20.100000000000001" customHeight="1" x14ac:dyDescent="0.3">
      <c r="C100" s="13" t="s">
        <v>101</v>
      </c>
      <c r="D100" s="13">
        <v>25180046</v>
      </c>
      <c r="E100" s="24">
        <v>0</v>
      </c>
      <c r="F100" s="12">
        <v>123</v>
      </c>
      <c r="G100" s="25">
        <f t="shared" si="4"/>
        <v>100</v>
      </c>
    </row>
    <row r="101" spans="3:7" ht="20.100000000000001" customHeight="1" x14ac:dyDescent="0.3">
      <c r="C101" s="13" t="s">
        <v>143</v>
      </c>
      <c r="D101" s="13">
        <v>25180048</v>
      </c>
      <c r="E101" s="24">
        <v>0</v>
      </c>
      <c r="F101" s="12">
        <v>123</v>
      </c>
      <c r="G101" s="25">
        <f t="shared" si="4"/>
        <v>100</v>
      </c>
    </row>
    <row r="102" spans="3:7" ht="20.100000000000001" customHeight="1" x14ac:dyDescent="0.3">
      <c r="C102" s="13" t="s">
        <v>32</v>
      </c>
      <c r="D102" s="13">
        <v>25180055</v>
      </c>
      <c r="E102" s="24">
        <v>0</v>
      </c>
      <c r="F102" s="12">
        <v>123</v>
      </c>
      <c r="G102" s="25">
        <f t="shared" si="4"/>
        <v>100</v>
      </c>
    </row>
    <row r="103" spans="3:7" ht="20.100000000000001" customHeight="1" x14ac:dyDescent="0.3">
      <c r="C103" s="13" t="s">
        <v>71</v>
      </c>
      <c r="D103" s="13">
        <v>25180060</v>
      </c>
      <c r="E103" s="24">
        <v>0</v>
      </c>
      <c r="F103" s="12">
        <v>123</v>
      </c>
      <c r="G103" s="25">
        <f t="shared" si="4"/>
        <v>100</v>
      </c>
    </row>
    <row r="104" spans="3:7" ht="20.100000000000001" customHeight="1" x14ac:dyDescent="0.3">
      <c r="C104" s="13" t="s">
        <v>149</v>
      </c>
      <c r="D104" s="13">
        <v>25180064</v>
      </c>
      <c r="E104" s="24">
        <v>0</v>
      </c>
      <c r="F104" s="12">
        <v>123</v>
      </c>
      <c r="G104" s="25">
        <f t="shared" si="4"/>
        <v>100</v>
      </c>
    </row>
    <row r="105" spans="3:7" ht="20.100000000000001" customHeight="1" x14ac:dyDescent="0.3">
      <c r="C105" s="13" t="s">
        <v>30</v>
      </c>
      <c r="D105" s="13">
        <v>25180066</v>
      </c>
      <c r="E105" s="24">
        <v>0</v>
      </c>
      <c r="F105" s="12">
        <v>123</v>
      </c>
      <c r="G105" s="25">
        <f t="shared" si="4"/>
        <v>100</v>
      </c>
    </row>
    <row r="106" spans="3:7" ht="20.100000000000001" customHeight="1" x14ac:dyDescent="0.3">
      <c r="C106" s="13" t="s">
        <v>105</v>
      </c>
      <c r="D106" s="13">
        <v>25180067</v>
      </c>
      <c r="E106" s="24">
        <v>0</v>
      </c>
      <c r="F106" s="12">
        <v>123</v>
      </c>
      <c r="G106" s="25">
        <f t="shared" si="4"/>
        <v>100</v>
      </c>
    </row>
    <row r="107" spans="3:7" ht="20.100000000000001" customHeight="1" x14ac:dyDescent="0.3">
      <c r="C107" s="13" t="s">
        <v>78</v>
      </c>
      <c r="D107" s="13">
        <v>25180073</v>
      </c>
      <c r="E107" s="24">
        <v>0</v>
      </c>
      <c r="F107" s="12">
        <v>123</v>
      </c>
      <c r="G107" s="25">
        <f t="shared" si="4"/>
        <v>100</v>
      </c>
    </row>
    <row r="108" spans="3:7" ht="20.100000000000001" customHeight="1" x14ac:dyDescent="0.3">
      <c r="C108" s="13" t="s">
        <v>74</v>
      </c>
      <c r="D108" s="13">
        <v>25180084</v>
      </c>
      <c r="E108" s="13">
        <v>0</v>
      </c>
      <c r="F108" s="12">
        <v>123</v>
      </c>
      <c r="G108" s="25">
        <f t="shared" si="4"/>
        <v>100</v>
      </c>
    </row>
    <row r="109" spans="3:7" ht="20.100000000000001" customHeight="1" x14ac:dyDescent="0.3">
      <c r="C109" s="13" t="s">
        <v>156</v>
      </c>
      <c r="D109" s="13">
        <v>25180088</v>
      </c>
      <c r="E109" s="13">
        <v>0</v>
      </c>
      <c r="F109" s="12">
        <v>123</v>
      </c>
      <c r="G109" s="25">
        <f t="shared" si="4"/>
        <v>100</v>
      </c>
    </row>
    <row r="110" spans="3:7" ht="20.100000000000001" customHeight="1" x14ac:dyDescent="0.3">
      <c r="C110" s="13" t="s">
        <v>87</v>
      </c>
      <c r="D110" s="13">
        <v>25180090</v>
      </c>
      <c r="E110" s="13">
        <v>0</v>
      </c>
      <c r="F110" s="12">
        <v>123</v>
      </c>
      <c r="G110" s="25">
        <f t="shared" si="4"/>
        <v>100</v>
      </c>
    </row>
    <row r="111" spans="3:7" ht="20.100000000000001" customHeight="1" x14ac:dyDescent="0.3">
      <c r="C111" s="13" t="s">
        <v>42</v>
      </c>
      <c r="D111" s="13">
        <v>25180091</v>
      </c>
      <c r="E111" s="13">
        <v>0</v>
      </c>
      <c r="F111" s="12">
        <v>123</v>
      </c>
      <c r="G111" s="25">
        <f t="shared" si="4"/>
        <v>100</v>
      </c>
    </row>
    <row r="112" spans="3:7" ht="20.100000000000001" customHeight="1" x14ac:dyDescent="0.3">
      <c r="C112" s="13" t="s">
        <v>33</v>
      </c>
      <c r="D112" s="13">
        <v>25180094</v>
      </c>
      <c r="E112" s="13">
        <v>0</v>
      </c>
      <c r="F112" s="12">
        <v>123</v>
      </c>
      <c r="G112" s="25">
        <f t="shared" si="4"/>
        <v>100</v>
      </c>
    </row>
    <row r="113" spans="3:7" ht="20.100000000000001" customHeight="1" x14ac:dyDescent="0.3">
      <c r="C113" s="13" t="s">
        <v>158</v>
      </c>
      <c r="D113" s="13">
        <v>25180097</v>
      </c>
      <c r="E113" s="13">
        <v>0</v>
      </c>
      <c r="F113" s="12">
        <v>123</v>
      </c>
      <c r="G113" s="25">
        <f t="shared" si="4"/>
        <v>100</v>
      </c>
    </row>
    <row r="114" spans="3:7" ht="20.100000000000001" customHeight="1" x14ac:dyDescent="0.3">
      <c r="C114" s="13" t="s">
        <v>159</v>
      </c>
      <c r="D114" s="13">
        <v>25180098</v>
      </c>
      <c r="E114" s="13">
        <v>0</v>
      </c>
      <c r="F114" s="12">
        <v>123</v>
      </c>
      <c r="G114" s="25">
        <f t="shared" si="4"/>
        <v>100</v>
      </c>
    </row>
    <row r="115" spans="3:7" ht="20.100000000000001" customHeight="1" x14ac:dyDescent="0.3">
      <c r="C115" s="13" t="s">
        <v>161</v>
      </c>
      <c r="D115" s="13">
        <v>25180102</v>
      </c>
      <c r="E115" s="24">
        <v>0</v>
      </c>
      <c r="F115" s="12">
        <v>123</v>
      </c>
      <c r="G115" s="25">
        <f t="shared" si="4"/>
        <v>100</v>
      </c>
    </row>
    <row r="116" spans="3:7" ht="20.100000000000001" customHeight="1" x14ac:dyDescent="0.3">
      <c r="C116" s="13" t="s">
        <v>55</v>
      </c>
      <c r="D116" s="13">
        <v>25180108</v>
      </c>
      <c r="E116" s="13">
        <v>0</v>
      </c>
      <c r="F116" s="12">
        <v>123</v>
      </c>
      <c r="G116" s="25">
        <f t="shared" si="4"/>
        <v>100</v>
      </c>
    </row>
    <row r="117" spans="3:7" ht="20.100000000000001" customHeight="1" x14ac:dyDescent="0.3">
      <c r="C117" s="13" t="s">
        <v>108</v>
      </c>
      <c r="D117" s="13">
        <v>25180110</v>
      </c>
      <c r="E117" s="13">
        <v>0</v>
      </c>
      <c r="F117" s="12">
        <v>123</v>
      </c>
      <c r="G117" s="25">
        <f t="shared" si="4"/>
        <v>100</v>
      </c>
    </row>
    <row r="118" spans="3:7" ht="20.100000000000001" customHeight="1" x14ac:dyDescent="0.3">
      <c r="C118" s="48" t="s">
        <v>164</v>
      </c>
      <c r="D118" s="48">
        <v>25180112</v>
      </c>
      <c r="E118" s="48">
        <v>0</v>
      </c>
      <c r="F118" s="12">
        <v>123</v>
      </c>
      <c r="G118" s="25">
        <f t="shared" si="4"/>
        <v>100</v>
      </c>
    </row>
    <row r="119" spans="3:7" ht="20.100000000000001" customHeight="1" x14ac:dyDescent="0.3">
      <c r="C119" s="13" t="s">
        <v>165</v>
      </c>
      <c r="D119" s="13">
        <v>25180113</v>
      </c>
      <c r="E119" s="13">
        <v>0</v>
      </c>
      <c r="F119" s="12">
        <v>123</v>
      </c>
      <c r="G119" s="25">
        <f t="shared" si="4"/>
        <v>100</v>
      </c>
    </row>
    <row r="120" spans="3:7" ht="20.100000000000001" customHeight="1" x14ac:dyDescent="0.3">
      <c r="C120" s="13" t="s">
        <v>83</v>
      </c>
      <c r="D120" s="13">
        <v>25180114</v>
      </c>
      <c r="E120" s="13">
        <v>0</v>
      </c>
      <c r="F120" s="12">
        <v>123</v>
      </c>
      <c r="G120" s="25">
        <f t="shared" si="4"/>
        <v>100</v>
      </c>
    </row>
    <row r="121" spans="3:7" ht="20.100000000000001" customHeight="1" x14ac:dyDescent="0.3">
      <c r="C121" s="13" t="s">
        <v>107</v>
      </c>
      <c r="D121" s="13">
        <v>25180120</v>
      </c>
      <c r="E121" s="13">
        <v>0</v>
      </c>
      <c r="F121" s="12">
        <v>123</v>
      </c>
      <c r="G121" s="25">
        <f t="shared" si="4"/>
        <v>100</v>
      </c>
    </row>
    <row r="122" spans="3:7" ht="20.100000000000001" customHeight="1" x14ac:dyDescent="0.3">
      <c r="C122" s="13" t="s">
        <v>80</v>
      </c>
      <c r="D122" s="13">
        <v>25180121</v>
      </c>
      <c r="E122" s="13">
        <v>0</v>
      </c>
      <c r="F122" s="12">
        <v>123</v>
      </c>
      <c r="G122" s="25">
        <f t="shared" si="4"/>
        <v>100</v>
      </c>
    </row>
    <row r="123" spans="3:7" ht="20.100000000000001" customHeight="1" x14ac:dyDescent="0.3">
      <c r="C123" s="13" t="s">
        <v>31</v>
      </c>
      <c r="D123" s="13">
        <v>25180123</v>
      </c>
      <c r="E123" s="13">
        <v>0</v>
      </c>
      <c r="F123" s="12">
        <v>123</v>
      </c>
      <c r="G123" s="25">
        <f t="shared" si="4"/>
        <v>100</v>
      </c>
    </row>
  </sheetData>
  <sortState xmlns:xlrd2="http://schemas.microsoft.com/office/spreadsheetml/2017/richdata2" ref="C5:G123">
    <sortCondition descending="1" ref="E5:E123"/>
  </sortState>
  <mergeCells count="1">
    <mergeCell ref="C1:T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workbookViewId="0">
      <selection activeCell="K49" sqref="A1:K49"/>
    </sheetView>
  </sheetViews>
  <sheetFormatPr defaultRowHeight="15" x14ac:dyDescent="0.3"/>
  <cols>
    <col min="1" max="3" width="9" style="14"/>
    <col min="4" max="4" width="9" style="14" bestFit="1" customWidth="1"/>
    <col min="5" max="9" width="9" style="14" customWidth="1"/>
    <col min="10" max="10" width="11.75" style="14" bestFit="1" customWidth="1"/>
    <col min="11" max="16384" width="9" style="14"/>
  </cols>
  <sheetData>
    <row r="2" spans="2:10" ht="27.75" x14ac:dyDescent="0.3">
      <c r="B2" s="54" t="s">
        <v>127</v>
      </c>
      <c r="C2" s="54"/>
      <c r="D2" s="54"/>
      <c r="E2" s="54"/>
      <c r="F2" s="54"/>
      <c r="G2" s="54"/>
      <c r="H2" s="54"/>
      <c r="I2" s="54"/>
      <c r="J2" s="54"/>
    </row>
    <row r="3" spans="2:10" ht="7.5" customHeight="1" x14ac:dyDescent="0.3">
      <c r="B3" s="35"/>
      <c r="C3" s="35"/>
      <c r="D3" s="35"/>
      <c r="E3" s="35"/>
      <c r="F3" s="35"/>
      <c r="G3" s="35"/>
      <c r="H3" s="35"/>
      <c r="I3" s="35"/>
    </row>
    <row r="4" spans="2:10" x14ac:dyDescent="0.3">
      <c r="B4" s="18" t="s">
        <v>15</v>
      </c>
      <c r="C4" s="30" t="s">
        <v>16</v>
      </c>
      <c r="E4" s="18" t="s">
        <v>4</v>
      </c>
      <c r="F4" s="30">
        <v>123</v>
      </c>
      <c r="G4" s="18" t="s">
        <v>17</v>
      </c>
      <c r="H4" s="34">
        <v>61.2</v>
      </c>
      <c r="I4" s="18" t="s">
        <v>18</v>
      </c>
      <c r="J4" s="30">
        <v>40</v>
      </c>
    </row>
    <row r="5" spans="2:10" ht="9" customHeight="1" x14ac:dyDescent="0.3">
      <c r="B5" s="36"/>
      <c r="C5" s="36"/>
      <c r="D5" s="36"/>
      <c r="E5" s="15"/>
      <c r="F5" s="36"/>
      <c r="G5" s="36"/>
      <c r="H5" s="36"/>
      <c r="I5" s="36"/>
    </row>
    <row r="6" spans="2:10" x14ac:dyDescent="0.3">
      <c r="B6" s="18" t="s">
        <v>12</v>
      </c>
      <c r="C6" s="18" t="s">
        <v>13</v>
      </c>
      <c r="D6" s="18" t="s">
        <v>23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 t="s">
        <v>14</v>
      </c>
    </row>
    <row r="7" spans="2:10" ht="16.5" x14ac:dyDescent="0.3">
      <c r="B7" s="24">
        <v>1</v>
      </c>
      <c r="C7" s="24">
        <v>2.5</v>
      </c>
      <c r="D7" s="37">
        <f>42/91*100</f>
        <v>46.153846153846153</v>
      </c>
      <c r="E7" s="48">
        <v>10</v>
      </c>
      <c r="F7" s="48">
        <v>0</v>
      </c>
      <c r="G7" s="48">
        <v>26</v>
      </c>
      <c r="H7" s="48">
        <v>42</v>
      </c>
      <c r="I7" s="48">
        <v>13</v>
      </c>
      <c r="J7" s="38" t="s">
        <v>26</v>
      </c>
    </row>
    <row r="8" spans="2:10" ht="16.5" x14ac:dyDescent="0.3">
      <c r="B8" s="24">
        <v>2</v>
      </c>
      <c r="C8" s="24">
        <v>2.5</v>
      </c>
      <c r="D8" s="37">
        <f>74/91*100</f>
        <v>81.318681318681314</v>
      </c>
      <c r="E8" s="48">
        <v>2</v>
      </c>
      <c r="F8" s="48">
        <v>74</v>
      </c>
      <c r="G8" s="48">
        <v>5</v>
      </c>
      <c r="H8" s="48">
        <v>5</v>
      </c>
      <c r="I8" s="48">
        <v>4</v>
      </c>
      <c r="J8" s="38" t="s">
        <v>24</v>
      </c>
    </row>
    <row r="9" spans="2:10" ht="16.5" x14ac:dyDescent="0.3">
      <c r="B9" s="24">
        <v>3</v>
      </c>
      <c r="C9" s="24">
        <v>2.5</v>
      </c>
      <c r="D9" s="37">
        <f>45/91*100</f>
        <v>49.450549450549453</v>
      </c>
      <c r="E9" s="48">
        <v>5</v>
      </c>
      <c r="F9" s="48">
        <v>10</v>
      </c>
      <c r="G9" s="48">
        <v>45</v>
      </c>
      <c r="H9" s="48">
        <v>21</v>
      </c>
      <c r="I9" s="48">
        <v>8</v>
      </c>
      <c r="J9" s="38" t="s">
        <v>26</v>
      </c>
    </row>
    <row r="10" spans="2:10" ht="16.5" x14ac:dyDescent="0.3">
      <c r="B10" s="24">
        <v>4</v>
      </c>
      <c r="C10" s="24">
        <v>2.5</v>
      </c>
      <c r="D10" s="37">
        <f>79/91*100</f>
        <v>86.813186813186817</v>
      </c>
      <c r="E10" s="48">
        <v>5</v>
      </c>
      <c r="F10" s="48">
        <v>79</v>
      </c>
      <c r="G10" s="48">
        <v>2</v>
      </c>
      <c r="H10" s="48">
        <v>1</v>
      </c>
      <c r="I10" s="48">
        <v>3</v>
      </c>
      <c r="J10" s="38" t="s">
        <v>26</v>
      </c>
    </row>
    <row r="11" spans="2:10" ht="16.5" x14ac:dyDescent="0.3">
      <c r="B11" s="24">
        <v>5</v>
      </c>
      <c r="C11" s="24">
        <v>2.5</v>
      </c>
      <c r="D11" s="37">
        <f>60/91*100</f>
        <v>65.934065934065927</v>
      </c>
      <c r="E11" s="48">
        <v>5</v>
      </c>
      <c r="F11" s="48">
        <v>16</v>
      </c>
      <c r="G11" s="48">
        <v>60</v>
      </c>
      <c r="H11" s="48">
        <v>8</v>
      </c>
      <c r="I11" s="48">
        <v>1</v>
      </c>
      <c r="J11" s="38" t="s">
        <v>24</v>
      </c>
    </row>
    <row r="12" spans="2:10" ht="16.5" x14ac:dyDescent="0.3">
      <c r="B12" s="24">
        <v>6</v>
      </c>
      <c r="C12" s="24">
        <v>2.5</v>
      </c>
      <c r="D12" s="37">
        <f>43/91*100</f>
        <v>47.252747252747248</v>
      </c>
      <c r="E12" s="48">
        <v>6</v>
      </c>
      <c r="F12" s="48">
        <v>22</v>
      </c>
      <c r="G12" s="48">
        <v>43</v>
      </c>
      <c r="H12" s="48">
        <v>2</v>
      </c>
      <c r="I12" s="48">
        <v>17</v>
      </c>
      <c r="J12" s="38" t="s">
        <v>24</v>
      </c>
    </row>
    <row r="13" spans="2:10" ht="16.5" x14ac:dyDescent="0.3">
      <c r="B13" s="24">
        <v>7</v>
      </c>
      <c r="C13" s="24">
        <v>2.5</v>
      </c>
      <c r="D13" s="37">
        <f>78/91*100</f>
        <v>85.714285714285708</v>
      </c>
      <c r="E13" s="48">
        <v>6</v>
      </c>
      <c r="F13" s="48">
        <v>2</v>
      </c>
      <c r="G13" s="48">
        <v>2</v>
      </c>
      <c r="H13" s="48">
        <v>78</v>
      </c>
      <c r="I13" s="48">
        <v>2</v>
      </c>
      <c r="J13" s="38" t="s">
        <v>24</v>
      </c>
    </row>
    <row r="14" spans="2:10" ht="16.5" x14ac:dyDescent="0.3">
      <c r="B14" s="24">
        <v>8</v>
      </c>
      <c r="C14" s="24">
        <v>2.5</v>
      </c>
      <c r="D14" s="37">
        <f>24/91*100</f>
        <v>26.373626373626376</v>
      </c>
      <c r="E14" s="48">
        <v>16</v>
      </c>
      <c r="F14" s="48">
        <v>27</v>
      </c>
      <c r="G14" s="48">
        <v>21</v>
      </c>
      <c r="H14" s="48">
        <v>2</v>
      </c>
      <c r="I14" s="48">
        <v>24</v>
      </c>
      <c r="J14" s="38" t="s">
        <v>24</v>
      </c>
    </row>
    <row r="15" spans="2:10" ht="16.5" x14ac:dyDescent="0.3">
      <c r="B15" s="24">
        <v>9</v>
      </c>
      <c r="C15" s="24">
        <v>2.5</v>
      </c>
      <c r="D15" s="37">
        <f>63/91*100</f>
        <v>69.230769230769226</v>
      </c>
      <c r="E15" s="48">
        <v>7</v>
      </c>
      <c r="F15" s="48">
        <v>6</v>
      </c>
      <c r="G15" s="48">
        <v>12</v>
      </c>
      <c r="H15" s="48">
        <v>2</v>
      </c>
      <c r="I15" s="48">
        <v>63</v>
      </c>
      <c r="J15" s="38" t="s">
        <v>24</v>
      </c>
    </row>
    <row r="16" spans="2:10" ht="16.5" x14ac:dyDescent="0.3">
      <c r="B16" s="24">
        <v>10</v>
      </c>
      <c r="C16" s="24">
        <v>2.5</v>
      </c>
      <c r="D16" s="37">
        <f>66/91*100</f>
        <v>72.527472527472526</v>
      </c>
      <c r="E16" s="48">
        <v>2</v>
      </c>
      <c r="F16" s="48">
        <v>66</v>
      </c>
      <c r="G16" s="48">
        <v>6</v>
      </c>
      <c r="H16" s="48">
        <v>2</v>
      </c>
      <c r="I16" s="48">
        <v>13</v>
      </c>
      <c r="J16" s="38" t="s">
        <v>24</v>
      </c>
    </row>
    <row r="17" spans="2:10" ht="16.5" x14ac:dyDescent="0.3">
      <c r="B17" s="24">
        <v>11</v>
      </c>
      <c r="C17" s="24">
        <v>2.5</v>
      </c>
      <c r="D17" s="37">
        <f>69/91*100</f>
        <v>75.824175824175825</v>
      </c>
      <c r="E17" s="48">
        <v>3</v>
      </c>
      <c r="F17" s="48">
        <v>69</v>
      </c>
      <c r="G17" s="48">
        <v>5</v>
      </c>
      <c r="H17" s="48">
        <v>5</v>
      </c>
      <c r="I17" s="48">
        <v>8</v>
      </c>
      <c r="J17" s="38" t="s">
        <v>24</v>
      </c>
    </row>
    <row r="18" spans="2:10" ht="16.5" x14ac:dyDescent="0.3">
      <c r="B18" s="24">
        <v>12</v>
      </c>
      <c r="C18" s="24">
        <v>2.5</v>
      </c>
      <c r="D18" s="37">
        <f>48/91*100</f>
        <v>52.747252747252752</v>
      </c>
      <c r="E18" s="48">
        <v>23</v>
      </c>
      <c r="F18" s="48">
        <v>3</v>
      </c>
      <c r="G18" s="48">
        <v>12</v>
      </c>
      <c r="H18" s="48">
        <v>4</v>
      </c>
      <c r="I18" s="48">
        <v>48</v>
      </c>
      <c r="J18" s="38" t="s">
        <v>24</v>
      </c>
    </row>
    <row r="19" spans="2:10" ht="16.5" x14ac:dyDescent="0.3">
      <c r="B19" s="24">
        <v>13</v>
      </c>
      <c r="C19" s="24">
        <v>2.5</v>
      </c>
      <c r="D19" s="37">
        <f>60/91*100</f>
        <v>65.934065934065927</v>
      </c>
      <c r="E19" s="48">
        <v>4</v>
      </c>
      <c r="F19" s="48">
        <v>5</v>
      </c>
      <c r="G19" s="48">
        <v>1</v>
      </c>
      <c r="H19" s="48">
        <v>20</v>
      </c>
      <c r="I19" s="48">
        <v>60</v>
      </c>
      <c r="J19" s="38" t="s">
        <v>24</v>
      </c>
    </row>
    <row r="20" spans="2:10" ht="16.5" x14ac:dyDescent="0.3">
      <c r="B20" s="24">
        <v>14</v>
      </c>
      <c r="C20" s="24">
        <v>2.5</v>
      </c>
      <c r="D20" s="37">
        <f>49/91*100</f>
        <v>53.846153846153847</v>
      </c>
      <c r="E20" s="48">
        <v>3</v>
      </c>
      <c r="F20" s="48">
        <v>4</v>
      </c>
      <c r="G20" s="48">
        <v>18</v>
      </c>
      <c r="H20" s="48">
        <v>49</v>
      </c>
      <c r="I20" s="48">
        <v>16</v>
      </c>
      <c r="J20" s="38" t="s">
        <v>24</v>
      </c>
    </row>
    <row r="21" spans="2:10" ht="16.5" x14ac:dyDescent="0.3">
      <c r="B21" s="24">
        <v>15</v>
      </c>
      <c r="C21" s="24">
        <v>2.5</v>
      </c>
      <c r="D21" s="37">
        <f>29/91*100</f>
        <v>31.868131868131865</v>
      </c>
      <c r="E21" s="48">
        <v>6</v>
      </c>
      <c r="F21" s="48">
        <v>42</v>
      </c>
      <c r="G21" s="48">
        <v>29</v>
      </c>
      <c r="H21" s="48">
        <v>9</v>
      </c>
      <c r="I21" s="48">
        <v>4</v>
      </c>
      <c r="J21" s="38" t="s">
        <v>24</v>
      </c>
    </row>
    <row r="22" spans="2:10" ht="16.5" x14ac:dyDescent="0.3">
      <c r="B22" s="24">
        <v>16</v>
      </c>
      <c r="C22" s="24">
        <v>2.5</v>
      </c>
      <c r="D22" s="37">
        <f>15/91*100</f>
        <v>16.483516483516482</v>
      </c>
      <c r="E22" s="48">
        <v>15</v>
      </c>
      <c r="F22" s="48">
        <v>15</v>
      </c>
      <c r="G22" s="48">
        <v>18</v>
      </c>
      <c r="H22" s="48">
        <v>32</v>
      </c>
      <c r="I22" s="48">
        <v>10</v>
      </c>
      <c r="J22" s="38" t="s">
        <v>24</v>
      </c>
    </row>
    <row r="23" spans="2:10" ht="16.5" x14ac:dyDescent="0.3">
      <c r="B23" s="24">
        <v>17</v>
      </c>
      <c r="C23" s="24">
        <v>2.5</v>
      </c>
      <c r="D23" s="37">
        <f>71/91*100</f>
        <v>78.021978021978029</v>
      </c>
      <c r="E23" s="48">
        <v>71</v>
      </c>
      <c r="F23" s="48">
        <v>7</v>
      </c>
      <c r="G23" s="48">
        <v>2</v>
      </c>
      <c r="H23" s="48">
        <v>1</v>
      </c>
      <c r="I23" s="48">
        <v>9</v>
      </c>
      <c r="J23" s="38" t="s">
        <v>24</v>
      </c>
    </row>
    <row r="24" spans="2:10" ht="16.5" x14ac:dyDescent="0.3">
      <c r="B24" s="24">
        <v>18</v>
      </c>
      <c r="C24" s="24">
        <v>2.5</v>
      </c>
      <c r="D24" s="37">
        <f>69/91*100</f>
        <v>75.824175824175825</v>
      </c>
      <c r="E24" s="48">
        <v>10</v>
      </c>
      <c r="F24" s="48">
        <v>69</v>
      </c>
      <c r="G24" s="48">
        <v>4</v>
      </c>
      <c r="H24" s="48">
        <v>4</v>
      </c>
      <c r="I24" s="48">
        <v>3</v>
      </c>
      <c r="J24" s="38" t="s">
        <v>24</v>
      </c>
    </row>
    <row r="25" spans="2:10" ht="16.5" x14ac:dyDescent="0.3">
      <c r="B25" s="24">
        <v>19</v>
      </c>
      <c r="C25" s="24">
        <v>2.5</v>
      </c>
      <c r="D25" s="37">
        <f>53/91*100</f>
        <v>58.241758241758248</v>
      </c>
      <c r="E25" s="48">
        <v>3</v>
      </c>
      <c r="F25" s="48">
        <v>3</v>
      </c>
      <c r="G25" s="48">
        <v>21</v>
      </c>
      <c r="H25" s="48">
        <v>53</v>
      </c>
      <c r="I25" s="48">
        <v>10</v>
      </c>
      <c r="J25" s="38" t="s">
        <v>24</v>
      </c>
    </row>
    <row r="26" spans="2:10" ht="16.5" x14ac:dyDescent="0.3">
      <c r="B26" s="24">
        <v>20</v>
      </c>
      <c r="C26" s="24">
        <v>2.5</v>
      </c>
      <c r="D26" s="37">
        <f>66/91*100</f>
        <v>72.527472527472526</v>
      </c>
      <c r="E26" s="48">
        <v>1</v>
      </c>
      <c r="F26" s="48">
        <v>66</v>
      </c>
      <c r="G26" s="48">
        <v>3</v>
      </c>
      <c r="H26" s="48">
        <v>12</v>
      </c>
      <c r="I26" s="48">
        <v>8</v>
      </c>
      <c r="J26" s="38" t="s">
        <v>24</v>
      </c>
    </row>
    <row r="27" spans="2:10" ht="16.5" x14ac:dyDescent="0.3">
      <c r="B27" s="24">
        <v>21</v>
      </c>
      <c r="C27" s="24">
        <v>2.5</v>
      </c>
      <c r="D27" s="37">
        <f>71/91*100</f>
        <v>78.021978021978029</v>
      </c>
      <c r="E27" s="48">
        <v>2</v>
      </c>
      <c r="F27" s="48">
        <v>71</v>
      </c>
      <c r="G27" s="48">
        <v>0</v>
      </c>
      <c r="H27" s="48">
        <v>12</v>
      </c>
      <c r="I27" s="48">
        <v>5</v>
      </c>
      <c r="J27" s="38" t="s">
        <v>24</v>
      </c>
    </row>
    <row r="28" spans="2:10" ht="16.5" x14ac:dyDescent="0.3">
      <c r="B28" s="24">
        <v>22</v>
      </c>
      <c r="C28" s="24">
        <v>2.5</v>
      </c>
      <c r="D28" s="37">
        <f>50/91*100</f>
        <v>54.945054945054949</v>
      </c>
      <c r="E28" s="48">
        <v>0</v>
      </c>
      <c r="F28" s="48">
        <v>9</v>
      </c>
      <c r="G28" s="48">
        <v>50</v>
      </c>
      <c r="H28" s="48">
        <v>9</v>
      </c>
      <c r="I28" s="48">
        <v>22</v>
      </c>
      <c r="J28" s="38" t="s">
        <v>24</v>
      </c>
    </row>
    <row r="29" spans="2:10" ht="16.5" x14ac:dyDescent="0.3">
      <c r="B29" s="24">
        <v>23</v>
      </c>
      <c r="C29" s="24">
        <v>2.5</v>
      </c>
      <c r="D29" s="37">
        <f>77/91*100</f>
        <v>84.615384615384613</v>
      </c>
      <c r="E29" s="48">
        <v>7</v>
      </c>
      <c r="F29" s="48">
        <v>0</v>
      </c>
      <c r="G29" s="48">
        <v>77</v>
      </c>
      <c r="H29" s="48">
        <v>1</v>
      </c>
      <c r="I29" s="48">
        <v>5</v>
      </c>
      <c r="J29" s="38" t="s">
        <v>24</v>
      </c>
    </row>
    <row r="30" spans="2:10" ht="16.5" x14ac:dyDescent="0.3">
      <c r="B30" s="24">
        <v>24</v>
      </c>
      <c r="C30" s="24">
        <v>2.5</v>
      </c>
      <c r="D30" s="37">
        <f>50/91*100</f>
        <v>54.945054945054949</v>
      </c>
      <c r="E30" s="48">
        <v>6</v>
      </c>
      <c r="F30" s="48">
        <v>8</v>
      </c>
      <c r="G30" s="48">
        <v>24</v>
      </c>
      <c r="H30" s="48">
        <v>2</v>
      </c>
      <c r="I30" s="48">
        <v>50</v>
      </c>
      <c r="J30" s="38" t="s">
        <v>24</v>
      </c>
    </row>
    <row r="31" spans="2:10" ht="16.5" x14ac:dyDescent="0.3">
      <c r="B31" s="24">
        <v>25</v>
      </c>
      <c r="C31" s="24">
        <v>2.5</v>
      </c>
      <c r="D31" s="37">
        <f>47/91*100</f>
        <v>51.648351648351657</v>
      </c>
      <c r="E31" s="48">
        <v>24</v>
      </c>
      <c r="F31" s="48">
        <v>47</v>
      </c>
      <c r="G31" s="48">
        <v>10</v>
      </c>
      <c r="H31" s="48">
        <v>4</v>
      </c>
      <c r="I31" s="48">
        <v>5</v>
      </c>
      <c r="J31" s="38" t="s">
        <v>24</v>
      </c>
    </row>
    <row r="32" spans="2:10" ht="16.5" x14ac:dyDescent="0.3">
      <c r="B32" s="24">
        <v>26</v>
      </c>
      <c r="C32" s="24">
        <v>2.5</v>
      </c>
      <c r="D32" s="37">
        <f>61/91*100</f>
        <v>67.032967032967022</v>
      </c>
      <c r="E32" s="48">
        <v>16</v>
      </c>
      <c r="F32" s="48">
        <v>5</v>
      </c>
      <c r="G32" s="48">
        <v>61</v>
      </c>
      <c r="H32" s="48">
        <v>2</v>
      </c>
      <c r="I32" s="48">
        <v>6</v>
      </c>
      <c r="J32" s="38" t="s">
        <v>25</v>
      </c>
    </row>
    <row r="33" spans="2:10" ht="16.5" x14ac:dyDescent="0.3">
      <c r="B33" s="24">
        <v>27</v>
      </c>
      <c r="C33" s="24">
        <v>2.5</v>
      </c>
      <c r="D33" s="37">
        <f>45/91*100</f>
        <v>49.450549450549453</v>
      </c>
      <c r="E33" s="48">
        <v>8</v>
      </c>
      <c r="F33" s="48">
        <v>26</v>
      </c>
      <c r="G33" s="48">
        <v>7</v>
      </c>
      <c r="H33" s="48">
        <v>4</v>
      </c>
      <c r="I33" s="48">
        <v>45</v>
      </c>
      <c r="J33" s="38" t="s">
        <v>25</v>
      </c>
    </row>
    <row r="34" spans="2:10" ht="16.5" x14ac:dyDescent="0.3">
      <c r="B34" s="24">
        <v>28</v>
      </c>
      <c r="C34" s="24">
        <v>2.5</v>
      </c>
      <c r="D34" s="37">
        <f>70/91*100</f>
        <v>76.923076923076934</v>
      </c>
      <c r="E34" s="48">
        <v>70</v>
      </c>
      <c r="F34" s="48">
        <v>1</v>
      </c>
      <c r="G34" s="48">
        <v>4</v>
      </c>
      <c r="H34" s="48">
        <v>3</v>
      </c>
      <c r="I34" s="48">
        <v>11</v>
      </c>
      <c r="J34" s="38" t="s">
        <v>25</v>
      </c>
    </row>
    <row r="35" spans="2:10" ht="16.5" x14ac:dyDescent="0.3">
      <c r="B35" s="24">
        <v>29</v>
      </c>
      <c r="C35" s="24">
        <v>2.5</v>
      </c>
      <c r="D35" s="37">
        <f>42/91*100</f>
        <v>46.153846153846153</v>
      </c>
      <c r="E35" s="48">
        <v>42</v>
      </c>
      <c r="F35" s="48">
        <v>5</v>
      </c>
      <c r="G35" s="48">
        <v>9</v>
      </c>
      <c r="H35" s="48">
        <v>8</v>
      </c>
      <c r="I35" s="48">
        <v>26</v>
      </c>
      <c r="J35" s="38" t="s">
        <v>25</v>
      </c>
    </row>
    <row r="36" spans="2:10" ht="16.5" x14ac:dyDescent="0.3">
      <c r="B36" s="24">
        <v>30</v>
      </c>
      <c r="C36" s="24">
        <v>2.5</v>
      </c>
      <c r="D36" s="37">
        <f>91/91*100</f>
        <v>100</v>
      </c>
      <c r="E36" s="55" t="s">
        <v>128</v>
      </c>
      <c r="F36" s="56"/>
      <c r="G36" s="56"/>
      <c r="H36" s="56"/>
      <c r="I36" s="57"/>
      <c r="J36" s="38" t="s">
        <v>25</v>
      </c>
    </row>
    <row r="37" spans="2:10" ht="16.5" x14ac:dyDescent="0.3">
      <c r="B37" s="24">
        <v>31</v>
      </c>
      <c r="C37" s="24">
        <v>2.5</v>
      </c>
      <c r="D37" s="37">
        <f>65/91*100</f>
        <v>71.428571428571431</v>
      </c>
      <c r="E37" s="48">
        <v>2</v>
      </c>
      <c r="F37" s="48">
        <v>15</v>
      </c>
      <c r="G37" s="48">
        <v>65</v>
      </c>
      <c r="H37" s="48">
        <v>7</v>
      </c>
      <c r="I37" s="48">
        <v>0</v>
      </c>
      <c r="J37" s="38" t="s">
        <v>25</v>
      </c>
    </row>
    <row r="38" spans="2:10" ht="16.5" x14ac:dyDescent="0.3">
      <c r="B38" s="24">
        <v>32</v>
      </c>
      <c r="C38" s="24">
        <v>2.5</v>
      </c>
      <c r="D38" s="37">
        <f>76/91*100</f>
        <v>83.516483516483518</v>
      </c>
      <c r="E38" s="48">
        <v>10</v>
      </c>
      <c r="F38" s="48">
        <v>1</v>
      </c>
      <c r="G38" s="48">
        <v>1</v>
      </c>
      <c r="H38" s="48">
        <v>76</v>
      </c>
      <c r="I38" s="48">
        <v>2</v>
      </c>
      <c r="J38" s="38" t="s">
        <v>25</v>
      </c>
    </row>
    <row r="39" spans="2:10" ht="16.5" x14ac:dyDescent="0.3">
      <c r="B39" s="24">
        <v>33</v>
      </c>
      <c r="C39" s="24">
        <v>2.5</v>
      </c>
      <c r="D39" s="37">
        <f>80/91*100</f>
        <v>87.912087912087912</v>
      </c>
      <c r="E39" s="48">
        <v>3</v>
      </c>
      <c r="F39" s="48">
        <v>0</v>
      </c>
      <c r="G39" s="48">
        <v>5</v>
      </c>
      <c r="H39" s="48">
        <v>80</v>
      </c>
      <c r="I39" s="48">
        <v>1</v>
      </c>
      <c r="J39" s="38" t="s">
        <v>25</v>
      </c>
    </row>
    <row r="40" spans="2:10" ht="16.5" x14ac:dyDescent="0.3">
      <c r="B40" s="24">
        <v>34</v>
      </c>
      <c r="C40" s="24">
        <v>2.5</v>
      </c>
      <c r="D40" s="37">
        <f>37/91*100</f>
        <v>40.659340659340657</v>
      </c>
      <c r="E40" s="48">
        <v>20</v>
      </c>
      <c r="F40" s="48">
        <v>13</v>
      </c>
      <c r="G40" s="48">
        <v>13</v>
      </c>
      <c r="H40" s="48">
        <v>7</v>
      </c>
      <c r="I40" s="48">
        <v>37</v>
      </c>
      <c r="J40" s="38" t="s">
        <v>25</v>
      </c>
    </row>
    <row r="41" spans="2:10" ht="16.5" x14ac:dyDescent="0.3">
      <c r="B41" s="24">
        <v>35</v>
      </c>
      <c r="C41" s="24">
        <v>2.5</v>
      </c>
      <c r="D41" s="37">
        <f>78/91*100</f>
        <v>85.714285714285708</v>
      </c>
      <c r="E41" s="48">
        <v>78</v>
      </c>
      <c r="F41" s="48">
        <v>4</v>
      </c>
      <c r="G41" s="48">
        <v>2</v>
      </c>
      <c r="H41" s="48">
        <v>3</v>
      </c>
      <c r="I41" s="48">
        <v>3</v>
      </c>
      <c r="J41" s="38" t="s">
        <v>25</v>
      </c>
    </row>
    <row r="42" spans="2:10" ht="16.5" x14ac:dyDescent="0.3">
      <c r="B42" s="24">
        <v>36</v>
      </c>
      <c r="C42" s="24">
        <v>2.5</v>
      </c>
      <c r="D42" s="37">
        <f>63/91*100</f>
        <v>69.230769230769226</v>
      </c>
      <c r="E42" s="48">
        <v>1</v>
      </c>
      <c r="F42" s="48">
        <v>12</v>
      </c>
      <c r="G42" s="48">
        <v>12</v>
      </c>
      <c r="H42" s="48">
        <v>63</v>
      </c>
      <c r="I42" s="48">
        <v>2</v>
      </c>
      <c r="J42" s="38" t="s">
        <v>25</v>
      </c>
    </row>
    <row r="43" spans="2:10" ht="16.5" x14ac:dyDescent="0.3">
      <c r="B43" s="24">
        <v>37</v>
      </c>
      <c r="C43" s="24">
        <v>2.5</v>
      </c>
      <c r="D43" s="37">
        <f>51/91*100</f>
        <v>56.043956043956044</v>
      </c>
      <c r="E43" s="48">
        <v>2</v>
      </c>
      <c r="F43" s="48">
        <v>0</v>
      </c>
      <c r="G43" s="48">
        <v>34</v>
      </c>
      <c r="H43" s="48">
        <v>3</v>
      </c>
      <c r="I43" s="48">
        <v>51</v>
      </c>
      <c r="J43" s="38" t="s">
        <v>25</v>
      </c>
    </row>
    <row r="44" spans="2:10" ht="16.5" x14ac:dyDescent="0.3">
      <c r="B44" s="24">
        <v>38</v>
      </c>
      <c r="C44" s="24">
        <v>2.5</v>
      </c>
      <c r="D44" s="37">
        <f>35/91*100</f>
        <v>38.461538461538467</v>
      </c>
      <c r="E44" s="48">
        <v>35</v>
      </c>
      <c r="F44" s="48">
        <v>8</v>
      </c>
      <c r="G44" s="48">
        <v>18</v>
      </c>
      <c r="H44" s="48">
        <v>16</v>
      </c>
      <c r="I44" s="48">
        <v>13</v>
      </c>
      <c r="J44" s="38" t="s">
        <v>25</v>
      </c>
    </row>
    <row r="45" spans="2:10" ht="16.5" x14ac:dyDescent="0.3">
      <c r="B45" s="24">
        <v>39</v>
      </c>
      <c r="C45" s="24">
        <v>2.5</v>
      </c>
      <c r="D45" s="37">
        <f>67/91*100</f>
        <v>73.626373626373635</v>
      </c>
      <c r="E45" s="48">
        <v>1</v>
      </c>
      <c r="F45" s="48">
        <v>11</v>
      </c>
      <c r="G45" s="48">
        <v>5</v>
      </c>
      <c r="H45" s="48">
        <v>6</v>
      </c>
      <c r="I45" s="48">
        <v>67</v>
      </c>
      <c r="J45" s="38" t="s">
        <v>25</v>
      </c>
    </row>
    <row r="46" spans="2:10" ht="16.5" x14ac:dyDescent="0.3">
      <c r="B46" s="24">
        <v>40</v>
      </c>
      <c r="C46" s="24">
        <v>2.5</v>
      </c>
      <c r="D46" s="37">
        <f>50/91*100</f>
        <v>54.945054945054949</v>
      </c>
      <c r="E46" s="48">
        <v>1</v>
      </c>
      <c r="F46" s="48">
        <v>30</v>
      </c>
      <c r="G46" s="48">
        <v>8</v>
      </c>
      <c r="H46" s="48">
        <v>1</v>
      </c>
      <c r="I46" s="48">
        <v>50</v>
      </c>
      <c r="J46" s="38" t="s">
        <v>25</v>
      </c>
    </row>
  </sheetData>
  <mergeCells count="2">
    <mergeCell ref="B2:J2"/>
    <mergeCell ref="E36:I36"/>
  </mergeCells>
  <phoneticPr fontId="1" type="noConversion"/>
  <conditionalFormatting sqref="D7:D46">
    <cfRule type="cellIs" dxfId="2" priority="1" operator="lessThan">
      <formula>50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workbookViewId="0">
      <selection activeCell="K49" sqref="A1:K49"/>
    </sheetView>
  </sheetViews>
  <sheetFormatPr defaultRowHeight="15" x14ac:dyDescent="0.3"/>
  <cols>
    <col min="1" max="1" width="9" style="14"/>
    <col min="2" max="2" width="9" style="42"/>
    <col min="3" max="3" width="9" style="14"/>
    <col min="4" max="4" width="9" style="14" customWidth="1"/>
    <col min="5" max="10" width="9" style="14"/>
    <col min="11" max="11" width="9.75" style="14" customWidth="1"/>
    <col min="12" max="16384" width="9" style="14"/>
  </cols>
  <sheetData>
    <row r="2" spans="2:10" ht="27.75" x14ac:dyDescent="0.3">
      <c r="B2" s="54" t="s">
        <v>126</v>
      </c>
      <c r="C2" s="54"/>
      <c r="D2" s="54"/>
      <c r="E2" s="54"/>
      <c r="F2" s="54"/>
      <c r="G2" s="54"/>
      <c r="H2" s="54"/>
      <c r="I2" s="54"/>
      <c r="J2" s="54"/>
    </row>
    <row r="3" spans="2:10" ht="7.5" customHeight="1" x14ac:dyDescent="0.3">
      <c r="B3" s="39"/>
      <c r="C3" s="35"/>
      <c r="D3" s="35"/>
      <c r="E3" s="35"/>
      <c r="F3" s="35"/>
      <c r="G3" s="35"/>
      <c r="H3" s="35"/>
      <c r="I3" s="35"/>
    </row>
    <row r="4" spans="2:10" x14ac:dyDescent="0.3">
      <c r="B4" s="40" t="s">
        <v>15</v>
      </c>
      <c r="C4" s="30" t="s">
        <v>16</v>
      </c>
      <c r="E4" s="18" t="s">
        <v>4</v>
      </c>
      <c r="F4" s="30">
        <v>123</v>
      </c>
      <c r="G4" s="18" t="s">
        <v>17</v>
      </c>
      <c r="H4" s="34">
        <v>59.1</v>
      </c>
      <c r="I4" s="18" t="s">
        <v>18</v>
      </c>
      <c r="J4" s="30">
        <v>40</v>
      </c>
    </row>
    <row r="5" spans="2:10" ht="9" customHeight="1" x14ac:dyDescent="0.3">
      <c r="B5" s="41"/>
      <c r="C5" s="36"/>
      <c r="D5" s="36"/>
      <c r="E5" s="15"/>
      <c r="F5" s="36"/>
      <c r="G5" s="36"/>
      <c r="H5" s="36"/>
      <c r="I5" s="36"/>
    </row>
    <row r="6" spans="2:10" x14ac:dyDescent="0.3">
      <c r="B6" s="40" t="s">
        <v>12</v>
      </c>
      <c r="C6" s="18" t="s">
        <v>13</v>
      </c>
      <c r="D6" s="18" t="s">
        <v>23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 t="s">
        <v>14</v>
      </c>
    </row>
    <row r="7" spans="2:10" ht="16.5" x14ac:dyDescent="0.3">
      <c r="B7" s="38">
        <v>1</v>
      </c>
      <c r="C7" s="25">
        <v>2.5</v>
      </c>
      <c r="D7" s="37">
        <f>78/91*100</f>
        <v>85.714285714285708</v>
      </c>
      <c r="E7" s="48">
        <v>2</v>
      </c>
      <c r="F7" s="48">
        <v>5</v>
      </c>
      <c r="G7" s="48">
        <v>0</v>
      </c>
      <c r="H7" s="48">
        <v>78</v>
      </c>
      <c r="I7" s="48">
        <v>5</v>
      </c>
      <c r="J7" s="26" t="s">
        <v>19</v>
      </c>
    </row>
    <row r="8" spans="2:10" ht="16.5" x14ac:dyDescent="0.3">
      <c r="B8" s="38">
        <v>2</v>
      </c>
      <c r="C8" s="25">
        <v>2.5</v>
      </c>
      <c r="D8" s="37">
        <f>69/91*100</f>
        <v>75.824175824175825</v>
      </c>
      <c r="E8" s="48">
        <v>3</v>
      </c>
      <c r="F8" s="48">
        <v>11</v>
      </c>
      <c r="G8" s="48">
        <v>69</v>
      </c>
      <c r="H8" s="48">
        <v>4</v>
      </c>
      <c r="I8" s="48">
        <v>3</v>
      </c>
      <c r="J8" s="26" t="s">
        <v>19</v>
      </c>
    </row>
    <row r="9" spans="2:10" ht="16.5" x14ac:dyDescent="0.3">
      <c r="B9" s="38">
        <v>3</v>
      </c>
      <c r="C9" s="25">
        <v>2.5</v>
      </c>
      <c r="D9" s="37">
        <f>40/91*100</f>
        <v>43.956043956043956</v>
      </c>
      <c r="E9" s="48">
        <v>4</v>
      </c>
      <c r="F9" s="48">
        <v>23</v>
      </c>
      <c r="G9" s="48">
        <v>40</v>
      </c>
      <c r="H9" s="48">
        <v>15</v>
      </c>
      <c r="I9" s="48">
        <v>8</v>
      </c>
      <c r="J9" s="26" t="s">
        <v>19</v>
      </c>
    </row>
    <row r="10" spans="2:10" ht="16.5" x14ac:dyDescent="0.3">
      <c r="B10" s="38">
        <v>4</v>
      </c>
      <c r="C10" s="25">
        <v>2.5</v>
      </c>
      <c r="D10" s="37">
        <f>78/91*100</f>
        <v>85.714285714285708</v>
      </c>
      <c r="E10" s="48">
        <v>4</v>
      </c>
      <c r="F10" s="48">
        <v>0</v>
      </c>
      <c r="G10" s="48">
        <v>78</v>
      </c>
      <c r="H10" s="48">
        <v>5</v>
      </c>
      <c r="I10" s="48">
        <v>3</v>
      </c>
      <c r="J10" s="26" t="s">
        <v>19</v>
      </c>
    </row>
    <row r="11" spans="2:10" ht="16.5" x14ac:dyDescent="0.3">
      <c r="B11" s="38">
        <v>5</v>
      </c>
      <c r="C11" s="25">
        <v>2.5</v>
      </c>
      <c r="D11" s="37">
        <f>56/91*100</f>
        <v>61.53846153846154</v>
      </c>
      <c r="E11" s="48">
        <v>56</v>
      </c>
      <c r="F11" s="48">
        <v>11</v>
      </c>
      <c r="G11" s="48">
        <v>5</v>
      </c>
      <c r="H11" s="48">
        <v>17</v>
      </c>
      <c r="I11" s="48">
        <v>1</v>
      </c>
      <c r="J11" s="26" t="s">
        <v>19</v>
      </c>
    </row>
    <row r="12" spans="2:10" ht="16.5" x14ac:dyDescent="0.3">
      <c r="B12" s="38">
        <v>6</v>
      </c>
      <c r="C12" s="25">
        <v>2.5</v>
      </c>
      <c r="D12" s="37">
        <f>81/91*100</f>
        <v>89.010989010989007</v>
      </c>
      <c r="E12" s="48">
        <v>6</v>
      </c>
      <c r="F12" s="48">
        <v>81</v>
      </c>
      <c r="G12" s="48">
        <v>1</v>
      </c>
      <c r="H12" s="48">
        <v>0</v>
      </c>
      <c r="I12" s="48">
        <v>2</v>
      </c>
      <c r="J12" s="26" t="s">
        <v>19</v>
      </c>
    </row>
    <row r="13" spans="2:10" ht="16.5" x14ac:dyDescent="0.3">
      <c r="B13" s="38">
        <v>7</v>
      </c>
      <c r="C13" s="25">
        <v>2.5</v>
      </c>
      <c r="D13" s="37">
        <f>48/91*100</f>
        <v>52.747252747252752</v>
      </c>
      <c r="E13" s="48">
        <v>2</v>
      </c>
      <c r="F13" s="48">
        <v>11</v>
      </c>
      <c r="G13" s="48">
        <v>6</v>
      </c>
      <c r="H13" s="48">
        <v>23</v>
      </c>
      <c r="I13" s="48">
        <v>48</v>
      </c>
      <c r="J13" s="26" t="s">
        <v>19</v>
      </c>
    </row>
    <row r="14" spans="2:10" ht="16.5" x14ac:dyDescent="0.3">
      <c r="B14" s="38">
        <v>8</v>
      </c>
      <c r="C14" s="25">
        <v>2.5</v>
      </c>
      <c r="D14" s="37">
        <f>85/91*100</f>
        <v>93.406593406593402</v>
      </c>
      <c r="E14" s="48">
        <v>1</v>
      </c>
      <c r="F14" s="48">
        <v>1</v>
      </c>
      <c r="G14" s="48">
        <v>2</v>
      </c>
      <c r="H14" s="48">
        <v>1</v>
      </c>
      <c r="I14" s="48">
        <v>85</v>
      </c>
      <c r="J14" s="26" t="s">
        <v>19</v>
      </c>
    </row>
    <row r="15" spans="2:10" ht="16.5" x14ac:dyDescent="0.3">
      <c r="B15" s="38">
        <v>9</v>
      </c>
      <c r="C15" s="25">
        <v>2.5</v>
      </c>
      <c r="D15" s="37">
        <f>50/91*100</f>
        <v>54.945054945054949</v>
      </c>
      <c r="E15" s="48">
        <v>2</v>
      </c>
      <c r="F15" s="48">
        <v>16</v>
      </c>
      <c r="G15" s="48">
        <v>20</v>
      </c>
      <c r="H15" s="48">
        <v>2</v>
      </c>
      <c r="I15" s="48">
        <v>50</v>
      </c>
      <c r="J15" s="26" t="s">
        <v>19</v>
      </c>
    </row>
    <row r="16" spans="2:10" ht="16.5" x14ac:dyDescent="0.3">
      <c r="B16" s="38">
        <v>10</v>
      </c>
      <c r="C16" s="25">
        <v>2.5</v>
      </c>
      <c r="D16" s="37">
        <f>65/91*100</f>
        <v>71.428571428571431</v>
      </c>
      <c r="E16" s="48">
        <v>18</v>
      </c>
      <c r="F16" s="48">
        <v>65</v>
      </c>
      <c r="G16" s="48">
        <v>2</v>
      </c>
      <c r="H16" s="48">
        <v>5</v>
      </c>
      <c r="I16" s="48">
        <v>0</v>
      </c>
      <c r="J16" s="26" t="s">
        <v>19</v>
      </c>
    </row>
    <row r="17" spans="2:10" ht="16.5" x14ac:dyDescent="0.3">
      <c r="B17" s="38">
        <v>11</v>
      </c>
      <c r="C17" s="25">
        <v>2.5</v>
      </c>
      <c r="D17" s="37">
        <f>62/91*100</f>
        <v>68.131868131868131</v>
      </c>
      <c r="E17" s="48">
        <v>12</v>
      </c>
      <c r="F17" s="48">
        <v>8</v>
      </c>
      <c r="G17" s="48">
        <v>62</v>
      </c>
      <c r="H17" s="48">
        <v>6</v>
      </c>
      <c r="I17" s="48">
        <v>2</v>
      </c>
      <c r="J17" s="26" t="s">
        <v>19</v>
      </c>
    </row>
    <row r="18" spans="2:10" ht="16.5" x14ac:dyDescent="0.3">
      <c r="B18" s="38">
        <v>12</v>
      </c>
      <c r="C18" s="25">
        <v>2.5</v>
      </c>
      <c r="D18" s="37">
        <f>67/91*100</f>
        <v>73.626373626373635</v>
      </c>
      <c r="E18" s="48">
        <v>5</v>
      </c>
      <c r="F18" s="48">
        <v>8</v>
      </c>
      <c r="G18" s="48">
        <v>67</v>
      </c>
      <c r="H18" s="48">
        <v>3</v>
      </c>
      <c r="I18" s="48">
        <v>7</v>
      </c>
      <c r="J18" s="26" t="s">
        <v>20</v>
      </c>
    </row>
    <row r="19" spans="2:10" ht="16.5" x14ac:dyDescent="0.3">
      <c r="B19" s="38">
        <v>13</v>
      </c>
      <c r="C19" s="25">
        <v>2.5</v>
      </c>
      <c r="D19" s="37">
        <f>65/91*100</f>
        <v>71.428571428571431</v>
      </c>
      <c r="E19" s="48">
        <v>8</v>
      </c>
      <c r="F19" s="48">
        <v>1</v>
      </c>
      <c r="G19" s="48">
        <v>4</v>
      </c>
      <c r="H19" s="48">
        <v>11</v>
      </c>
      <c r="I19" s="48">
        <v>65</v>
      </c>
      <c r="J19" s="26" t="s">
        <v>20</v>
      </c>
    </row>
    <row r="20" spans="2:10" ht="16.5" x14ac:dyDescent="0.3">
      <c r="B20" s="38">
        <v>14</v>
      </c>
      <c r="C20" s="25">
        <v>2.5</v>
      </c>
      <c r="D20" s="37">
        <f>62/91*100</f>
        <v>68.131868131868131</v>
      </c>
      <c r="E20" s="48">
        <v>3</v>
      </c>
      <c r="F20" s="48">
        <v>13</v>
      </c>
      <c r="G20" s="48">
        <v>62</v>
      </c>
      <c r="H20" s="48">
        <v>3</v>
      </c>
      <c r="I20" s="48">
        <v>8</v>
      </c>
      <c r="J20" s="26" t="s">
        <v>20</v>
      </c>
    </row>
    <row r="21" spans="2:10" ht="16.5" x14ac:dyDescent="0.3">
      <c r="B21" s="38">
        <v>15</v>
      </c>
      <c r="C21" s="25">
        <v>2.5</v>
      </c>
      <c r="D21" s="37">
        <f>56/91*100</f>
        <v>61.53846153846154</v>
      </c>
      <c r="E21" s="48">
        <v>3</v>
      </c>
      <c r="F21" s="48">
        <v>3</v>
      </c>
      <c r="G21" s="48">
        <v>3</v>
      </c>
      <c r="H21" s="48">
        <v>56</v>
      </c>
      <c r="I21" s="48">
        <v>25</v>
      </c>
      <c r="J21" s="26" t="s">
        <v>20</v>
      </c>
    </row>
    <row r="22" spans="2:10" ht="16.5" x14ac:dyDescent="0.3">
      <c r="B22" s="38">
        <v>16</v>
      </c>
      <c r="C22" s="25">
        <v>2.5</v>
      </c>
      <c r="D22" s="37">
        <f>53/91*100</f>
        <v>58.241758241758248</v>
      </c>
      <c r="E22" s="48">
        <v>0</v>
      </c>
      <c r="F22" s="48">
        <v>17</v>
      </c>
      <c r="G22" s="48">
        <v>6</v>
      </c>
      <c r="H22" s="48">
        <v>53</v>
      </c>
      <c r="I22" s="48">
        <v>14</v>
      </c>
      <c r="J22" s="26" t="s">
        <v>20</v>
      </c>
    </row>
    <row r="23" spans="2:10" ht="16.5" x14ac:dyDescent="0.3">
      <c r="B23" s="38">
        <v>17</v>
      </c>
      <c r="C23" s="25">
        <v>2.5</v>
      </c>
      <c r="D23" s="37">
        <f>66/91*100</f>
        <v>72.527472527472526</v>
      </c>
      <c r="E23" s="48">
        <v>5</v>
      </c>
      <c r="F23" s="48">
        <v>66</v>
      </c>
      <c r="G23" s="48">
        <v>6</v>
      </c>
      <c r="H23" s="48">
        <v>10</v>
      </c>
      <c r="I23" s="48">
        <v>3</v>
      </c>
      <c r="J23" s="26" t="s">
        <v>20</v>
      </c>
    </row>
    <row r="24" spans="2:10" ht="16.5" x14ac:dyDescent="0.3">
      <c r="B24" s="24">
        <v>18</v>
      </c>
      <c r="C24" s="25">
        <v>2.5</v>
      </c>
      <c r="D24" s="37">
        <f>62/91*100</f>
        <v>68.131868131868131</v>
      </c>
      <c r="E24" s="48">
        <v>3</v>
      </c>
      <c r="F24" s="48">
        <v>19</v>
      </c>
      <c r="G24" s="48">
        <v>6</v>
      </c>
      <c r="H24" s="48">
        <v>0</v>
      </c>
      <c r="I24" s="48">
        <v>62</v>
      </c>
      <c r="J24" s="26" t="s">
        <v>20</v>
      </c>
    </row>
    <row r="25" spans="2:10" ht="16.5" x14ac:dyDescent="0.3">
      <c r="B25" s="24">
        <v>19</v>
      </c>
      <c r="C25" s="25">
        <v>2.5</v>
      </c>
      <c r="D25" s="37">
        <f>42/91*100</f>
        <v>46.153846153846153</v>
      </c>
      <c r="E25" s="48">
        <v>3</v>
      </c>
      <c r="F25" s="48">
        <v>15</v>
      </c>
      <c r="G25" s="48">
        <v>26</v>
      </c>
      <c r="H25" s="48">
        <v>4</v>
      </c>
      <c r="I25" s="48">
        <v>42</v>
      </c>
      <c r="J25" s="26" t="s">
        <v>20</v>
      </c>
    </row>
    <row r="26" spans="2:10" ht="16.5" x14ac:dyDescent="0.3">
      <c r="B26" s="24">
        <v>20</v>
      </c>
      <c r="C26" s="25">
        <v>2.5</v>
      </c>
      <c r="D26" s="37">
        <f>36/91*100</f>
        <v>39.560439560439562</v>
      </c>
      <c r="E26" s="48">
        <v>36</v>
      </c>
      <c r="F26" s="48">
        <v>4</v>
      </c>
      <c r="G26" s="48">
        <v>4</v>
      </c>
      <c r="H26" s="48">
        <v>26</v>
      </c>
      <c r="I26" s="48">
        <v>20</v>
      </c>
      <c r="J26" s="38" t="s">
        <v>20</v>
      </c>
    </row>
    <row r="27" spans="2:10" ht="16.5" x14ac:dyDescent="0.3">
      <c r="B27" s="24">
        <v>21</v>
      </c>
      <c r="C27" s="25">
        <v>2.5</v>
      </c>
      <c r="D27" s="37">
        <f>44/91*100</f>
        <v>48.35164835164835</v>
      </c>
      <c r="E27" s="48">
        <v>13</v>
      </c>
      <c r="F27" s="48">
        <v>3</v>
      </c>
      <c r="G27" s="48">
        <v>44</v>
      </c>
      <c r="H27" s="48">
        <v>13</v>
      </c>
      <c r="I27" s="48">
        <v>17</v>
      </c>
      <c r="J27" s="26" t="s">
        <v>20</v>
      </c>
    </row>
    <row r="28" spans="2:10" ht="16.5" x14ac:dyDescent="0.3">
      <c r="B28" s="24">
        <v>22</v>
      </c>
      <c r="C28" s="25">
        <v>2.5</v>
      </c>
      <c r="D28" s="37">
        <f>64/91*100</f>
        <v>70.329670329670336</v>
      </c>
      <c r="E28" s="48">
        <v>3</v>
      </c>
      <c r="F28" s="48">
        <v>64</v>
      </c>
      <c r="G28" s="48">
        <v>7</v>
      </c>
      <c r="H28" s="48">
        <v>6</v>
      </c>
      <c r="I28" s="48">
        <v>10</v>
      </c>
      <c r="J28" s="26" t="s">
        <v>20</v>
      </c>
    </row>
    <row r="29" spans="2:10" ht="16.5" x14ac:dyDescent="0.3">
      <c r="B29" s="24">
        <v>23</v>
      </c>
      <c r="C29" s="25">
        <v>2.5</v>
      </c>
      <c r="D29" s="37">
        <f>50/91*100</f>
        <v>54.945054945054949</v>
      </c>
      <c r="E29" s="48">
        <v>6</v>
      </c>
      <c r="F29" s="48">
        <v>50</v>
      </c>
      <c r="G29" s="48">
        <v>16</v>
      </c>
      <c r="H29" s="48">
        <v>13</v>
      </c>
      <c r="I29" s="48">
        <v>5</v>
      </c>
      <c r="J29" s="37" t="s">
        <v>20</v>
      </c>
    </row>
    <row r="30" spans="2:10" ht="16.5" x14ac:dyDescent="0.3">
      <c r="B30" s="24">
        <v>24</v>
      </c>
      <c r="C30" s="25">
        <v>2.5</v>
      </c>
      <c r="D30" s="37">
        <f>40/91*100</f>
        <v>43.956043956043956</v>
      </c>
      <c r="E30" s="48">
        <v>6</v>
      </c>
      <c r="F30" s="48">
        <v>40</v>
      </c>
      <c r="G30" s="48">
        <v>27</v>
      </c>
      <c r="H30" s="48">
        <v>8</v>
      </c>
      <c r="I30" s="48">
        <v>9</v>
      </c>
      <c r="J30" s="37" t="s">
        <v>21</v>
      </c>
    </row>
    <row r="31" spans="2:10" ht="16.5" x14ac:dyDescent="0.3">
      <c r="B31" s="24">
        <v>25</v>
      </c>
      <c r="C31" s="25">
        <v>2.5</v>
      </c>
      <c r="D31" s="37">
        <f>40/91*100</f>
        <v>43.956043956043956</v>
      </c>
      <c r="E31" s="48">
        <v>10</v>
      </c>
      <c r="F31" s="48">
        <v>8</v>
      </c>
      <c r="G31" s="48">
        <v>26</v>
      </c>
      <c r="H31" s="48">
        <v>6</v>
      </c>
      <c r="I31" s="48">
        <v>40</v>
      </c>
      <c r="J31" s="37" t="s">
        <v>21</v>
      </c>
    </row>
    <row r="32" spans="2:10" ht="16.5" x14ac:dyDescent="0.3">
      <c r="B32" s="24">
        <v>26</v>
      </c>
      <c r="C32" s="25">
        <v>2.5</v>
      </c>
      <c r="D32" s="37">
        <f>78/91*100</f>
        <v>85.714285714285708</v>
      </c>
      <c r="E32" s="48">
        <v>3</v>
      </c>
      <c r="F32" s="48">
        <v>4</v>
      </c>
      <c r="G32" s="48">
        <v>1</v>
      </c>
      <c r="H32" s="48">
        <v>4</v>
      </c>
      <c r="I32" s="48">
        <v>78</v>
      </c>
      <c r="J32" s="37" t="s">
        <v>21</v>
      </c>
    </row>
    <row r="33" spans="2:10" ht="16.5" x14ac:dyDescent="0.3">
      <c r="B33" s="24">
        <v>27</v>
      </c>
      <c r="C33" s="25">
        <v>2.5</v>
      </c>
      <c r="D33" s="37">
        <f>25/91*100</f>
        <v>27.472527472527474</v>
      </c>
      <c r="E33" s="48">
        <v>42</v>
      </c>
      <c r="F33" s="48">
        <v>25</v>
      </c>
      <c r="G33" s="48">
        <v>6</v>
      </c>
      <c r="H33" s="48">
        <v>8</v>
      </c>
      <c r="I33" s="48">
        <v>9</v>
      </c>
      <c r="J33" s="26" t="s">
        <v>21</v>
      </c>
    </row>
    <row r="34" spans="2:10" ht="16.5" x14ac:dyDescent="0.3">
      <c r="B34" s="24">
        <v>28</v>
      </c>
      <c r="C34" s="25">
        <v>2.5</v>
      </c>
      <c r="D34" s="37">
        <f>26/91*100</f>
        <v>28.571428571428569</v>
      </c>
      <c r="E34" s="48">
        <v>12</v>
      </c>
      <c r="F34" s="48">
        <v>11</v>
      </c>
      <c r="G34" s="48">
        <v>3</v>
      </c>
      <c r="H34" s="48">
        <v>38</v>
      </c>
      <c r="I34" s="48">
        <v>26</v>
      </c>
      <c r="J34" s="26" t="s">
        <v>21</v>
      </c>
    </row>
    <row r="35" spans="2:10" ht="16.5" x14ac:dyDescent="0.3">
      <c r="B35" s="24">
        <v>29</v>
      </c>
      <c r="C35" s="25">
        <v>2.5</v>
      </c>
      <c r="D35" s="37">
        <f>65/91*100</f>
        <v>71.428571428571431</v>
      </c>
      <c r="E35" s="48">
        <v>0</v>
      </c>
      <c r="F35" s="48">
        <v>11</v>
      </c>
      <c r="G35" s="48">
        <v>4</v>
      </c>
      <c r="H35" s="48">
        <v>10</v>
      </c>
      <c r="I35" s="48">
        <v>65</v>
      </c>
      <c r="J35" s="26" t="s">
        <v>21</v>
      </c>
    </row>
    <row r="36" spans="2:10" ht="16.5" x14ac:dyDescent="0.3">
      <c r="B36" s="24">
        <v>30</v>
      </c>
      <c r="C36" s="25">
        <v>2.5</v>
      </c>
      <c r="D36" s="37">
        <f>20/91*100</f>
        <v>21.978021978021978</v>
      </c>
      <c r="E36" s="48">
        <v>14</v>
      </c>
      <c r="F36" s="48">
        <v>8</v>
      </c>
      <c r="G36" s="48">
        <v>30</v>
      </c>
      <c r="H36" s="48">
        <v>20</v>
      </c>
      <c r="I36" s="48">
        <v>18</v>
      </c>
      <c r="J36" s="26" t="s">
        <v>21</v>
      </c>
    </row>
    <row r="37" spans="2:10" ht="16.5" x14ac:dyDescent="0.3">
      <c r="B37" s="24">
        <v>31</v>
      </c>
      <c r="C37" s="25">
        <v>2.5</v>
      </c>
      <c r="D37" s="37">
        <f>72/91*100</f>
        <v>79.120879120879124</v>
      </c>
      <c r="E37" s="48">
        <v>0</v>
      </c>
      <c r="F37" s="48">
        <v>4</v>
      </c>
      <c r="G37" s="48">
        <v>72</v>
      </c>
      <c r="H37" s="48">
        <v>5</v>
      </c>
      <c r="I37" s="48">
        <v>9</v>
      </c>
      <c r="J37" s="26" t="s">
        <v>21</v>
      </c>
    </row>
    <row r="38" spans="2:10" ht="16.5" x14ac:dyDescent="0.3">
      <c r="B38" s="24">
        <v>32</v>
      </c>
      <c r="C38" s="25">
        <v>2.5</v>
      </c>
      <c r="D38" s="37">
        <f>39/91*100</f>
        <v>42.857142857142854</v>
      </c>
      <c r="E38" s="48">
        <v>14</v>
      </c>
      <c r="F38" s="48">
        <v>9</v>
      </c>
      <c r="G38" s="48">
        <v>39</v>
      </c>
      <c r="H38" s="48">
        <v>19</v>
      </c>
      <c r="I38" s="48">
        <v>9</v>
      </c>
      <c r="J38" s="26" t="s">
        <v>21</v>
      </c>
    </row>
    <row r="39" spans="2:10" ht="16.5" x14ac:dyDescent="0.3">
      <c r="B39" s="24">
        <v>33</v>
      </c>
      <c r="C39" s="25">
        <v>2.5</v>
      </c>
      <c r="D39" s="37">
        <f>31/91*100</f>
        <v>34.065934065934066</v>
      </c>
      <c r="E39" s="48">
        <v>19</v>
      </c>
      <c r="F39" s="48">
        <v>22</v>
      </c>
      <c r="G39" s="48">
        <v>8</v>
      </c>
      <c r="H39" s="48">
        <v>31</v>
      </c>
      <c r="I39" s="48">
        <v>10</v>
      </c>
      <c r="J39" s="26" t="s">
        <v>22</v>
      </c>
    </row>
    <row r="40" spans="2:10" ht="16.5" x14ac:dyDescent="0.3">
      <c r="B40" s="24">
        <v>34</v>
      </c>
      <c r="C40" s="25">
        <v>2.5</v>
      </c>
      <c r="D40" s="37">
        <f>44/91*100</f>
        <v>48.35164835164835</v>
      </c>
      <c r="E40" s="48">
        <v>6</v>
      </c>
      <c r="F40" s="48">
        <v>12</v>
      </c>
      <c r="G40" s="48">
        <v>11</v>
      </c>
      <c r="H40" s="48">
        <v>17</v>
      </c>
      <c r="I40" s="48">
        <v>44</v>
      </c>
      <c r="J40" s="26" t="s">
        <v>22</v>
      </c>
    </row>
    <row r="41" spans="2:10" ht="16.5" x14ac:dyDescent="0.3">
      <c r="B41" s="24">
        <v>35</v>
      </c>
      <c r="C41" s="25">
        <v>2.5</v>
      </c>
      <c r="D41" s="37">
        <f>29/91*100</f>
        <v>31.868131868131865</v>
      </c>
      <c r="E41" s="48">
        <v>2</v>
      </c>
      <c r="F41" s="48">
        <v>29</v>
      </c>
      <c r="G41" s="48">
        <v>6</v>
      </c>
      <c r="H41" s="48">
        <v>40</v>
      </c>
      <c r="I41" s="48">
        <v>12</v>
      </c>
      <c r="J41" s="26" t="s">
        <v>22</v>
      </c>
    </row>
    <row r="42" spans="2:10" ht="16.5" x14ac:dyDescent="0.3">
      <c r="B42" s="24">
        <v>36</v>
      </c>
      <c r="C42" s="25">
        <v>2.5</v>
      </c>
      <c r="D42" s="37">
        <f>62/91*100</f>
        <v>68.131868131868131</v>
      </c>
      <c r="E42" s="48">
        <v>6</v>
      </c>
      <c r="F42" s="48">
        <v>3</v>
      </c>
      <c r="G42" s="48">
        <v>62</v>
      </c>
      <c r="H42" s="48">
        <v>10</v>
      </c>
      <c r="I42" s="48">
        <v>9</v>
      </c>
      <c r="J42" s="26" t="s">
        <v>22</v>
      </c>
    </row>
    <row r="43" spans="2:10" ht="16.5" x14ac:dyDescent="0.3">
      <c r="B43" s="24">
        <v>37</v>
      </c>
      <c r="C43" s="25">
        <v>2.5</v>
      </c>
      <c r="D43" s="37">
        <f>54/91*100</f>
        <v>59.340659340659343</v>
      </c>
      <c r="E43" s="48">
        <v>11</v>
      </c>
      <c r="F43" s="48">
        <v>11</v>
      </c>
      <c r="G43" s="48">
        <v>54</v>
      </c>
      <c r="H43" s="48">
        <v>3</v>
      </c>
      <c r="I43" s="48">
        <v>11</v>
      </c>
      <c r="J43" s="26" t="s">
        <v>22</v>
      </c>
    </row>
    <row r="44" spans="2:10" ht="16.5" x14ac:dyDescent="0.3">
      <c r="B44" s="24">
        <v>38</v>
      </c>
      <c r="C44" s="25">
        <v>2.5</v>
      </c>
      <c r="D44" s="37">
        <f>47/91*100</f>
        <v>51.648351648351657</v>
      </c>
      <c r="E44" s="48">
        <v>4</v>
      </c>
      <c r="F44" s="48">
        <v>14</v>
      </c>
      <c r="G44" s="48">
        <v>19</v>
      </c>
      <c r="H44" s="48">
        <v>6</v>
      </c>
      <c r="I44" s="48">
        <v>47</v>
      </c>
      <c r="J44" s="26" t="s">
        <v>22</v>
      </c>
    </row>
    <row r="45" spans="2:10" ht="16.5" x14ac:dyDescent="0.3">
      <c r="B45" s="24">
        <v>39</v>
      </c>
      <c r="C45" s="25">
        <v>2.5</v>
      </c>
      <c r="D45" s="37">
        <f>48/91*100</f>
        <v>52.747252747252752</v>
      </c>
      <c r="E45" s="48">
        <v>7</v>
      </c>
      <c r="F45" s="48">
        <v>2</v>
      </c>
      <c r="G45" s="48">
        <v>26</v>
      </c>
      <c r="H45" s="48">
        <v>7</v>
      </c>
      <c r="I45" s="48">
        <v>48</v>
      </c>
      <c r="J45" s="37" t="s">
        <v>22</v>
      </c>
    </row>
    <row r="46" spans="2:10" ht="16.5" x14ac:dyDescent="0.3">
      <c r="B46" s="24">
        <v>40</v>
      </c>
      <c r="C46" s="25">
        <v>2.5</v>
      </c>
      <c r="D46" s="37">
        <f>51/91*100</f>
        <v>56.043956043956044</v>
      </c>
      <c r="E46" s="48">
        <v>8</v>
      </c>
      <c r="F46" s="48">
        <v>14</v>
      </c>
      <c r="G46" s="48">
        <v>10</v>
      </c>
      <c r="H46" s="48">
        <v>51</v>
      </c>
      <c r="I46" s="48">
        <v>7</v>
      </c>
      <c r="J46" s="26" t="s">
        <v>22</v>
      </c>
    </row>
  </sheetData>
  <mergeCells count="1">
    <mergeCell ref="B2:J2"/>
  </mergeCells>
  <phoneticPr fontId="3" type="noConversion"/>
  <conditionalFormatting sqref="J26 J45 D7:D46 J29:J32">
    <cfRule type="cellIs" dxfId="1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79ED-0135-42A2-AE4E-2782A442CB40}">
  <dimension ref="B2:J46"/>
  <sheetViews>
    <sheetView showGridLines="0" workbookViewId="0">
      <selection activeCell="G31" sqref="G31"/>
    </sheetView>
  </sheetViews>
  <sheetFormatPr defaultRowHeight="15" x14ac:dyDescent="0.3"/>
  <cols>
    <col min="1" max="1" width="9" style="14"/>
    <col min="2" max="2" width="9" style="42"/>
    <col min="3" max="10" width="9" style="14"/>
    <col min="11" max="11" width="9.75" style="14" customWidth="1"/>
    <col min="12" max="16384" width="9" style="14"/>
  </cols>
  <sheetData>
    <row r="2" spans="2:10" ht="27.75" x14ac:dyDescent="0.3">
      <c r="B2" s="54" t="s">
        <v>129</v>
      </c>
      <c r="C2" s="54"/>
      <c r="D2" s="54"/>
      <c r="E2" s="54"/>
      <c r="F2" s="54"/>
      <c r="G2" s="54"/>
      <c r="H2" s="54"/>
      <c r="I2" s="54"/>
      <c r="J2" s="54"/>
    </row>
    <row r="3" spans="2:10" ht="18.75" x14ac:dyDescent="0.3">
      <c r="B3" s="39"/>
      <c r="C3" s="35"/>
      <c r="D3" s="35"/>
      <c r="E3" s="35"/>
      <c r="F3" s="35"/>
      <c r="G3" s="35"/>
      <c r="H3" s="35"/>
      <c r="I3" s="35"/>
    </row>
    <row r="4" spans="2:10" x14ac:dyDescent="0.3">
      <c r="B4" s="40" t="s">
        <v>15</v>
      </c>
      <c r="C4" s="30" t="s">
        <v>16</v>
      </c>
      <c r="E4" s="18" t="s">
        <v>4</v>
      </c>
      <c r="F4" s="30">
        <v>123</v>
      </c>
      <c r="G4" s="18" t="s">
        <v>17</v>
      </c>
      <c r="H4" s="34">
        <v>41.7</v>
      </c>
      <c r="I4" s="18" t="s">
        <v>18</v>
      </c>
      <c r="J4" s="30">
        <v>40</v>
      </c>
    </row>
    <row r="5" spans="2:10" x14ac:dyDescent="0.3">
      <c r="B5" s="41"/>
      <c r="C5" s="36"/>
      <c r="D5" s="36"/>
      <c r="E5" s="15"/>
      <c r="F5" s="36"/>
      <c r="G5" s="36"/>
      <c r="H5" s="36"/>
      <c r="I5" s="36"/>
    </row>
    <row r="6" spans="2:10" x14ac:dyDescent="0.3">
      <c r="B6" s="40" t="s">
        <v>12</v>
      </c>
      <c r="C6" s="18" t="s">
        <v>13</v>
      </c>
      <c r="D6" s="18" t="s">
        <v>23</v>
      </c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 t="s">
        <v>14</v>
      </c>
    </row>
    <row r="7" spans="2:10" ht="16.5" x14ac:dyDescent="0.3">
      <c r="B7" s="38">
        <v>1</v>
      </c>
      <c r="C7" s="25">
        <v>2.5</v>
      </c>
      <c r="D7" s="37">
        <f>35/83*100</f>
        <v>42.168674698795186</v>
      </c>
      <c r="E7" s="48">
        <v>2</v>
      </c>
      <c r="F7" s="48">
        <v>15</v>
      </c>
      <c r="G7" s="48">
        <v>35</v>
      </c>
      <c r="H7" s="48">
        <v>3</v>
      </c>
      <c r="I7" s="48">
        <v>28</v>
      </c>
      <c r="J7" s="26" t="s">
        <v>130</v>
      </c>
    </row>
    <row r="8" spans="2:10" ht="16.5" x14ac:dyDescent="0.3">
      <c r="B8" s="38">
        <v>2</v>
      </c>
      <c r="C8" s="25">
        <v>2.5</v>
      </c>
      <c r="D8" s="37">
        <f>61/83*100</f>
        <v>73.493975903614455</v>
      </c>
      <c r="E8" s="48">
        <v>1</v>
      </c>
      <c r="F8" s="48">
        <v>8</v>
      </c>
      <c r="G8" s="48">
        <v>61</v>
      </c>
      <c r="H8" s="48">
        <v>5</v>
      </c>
      <c r="I8" s="48">
        <v>9</v>
      </c>
      <c r="J8" s="26" t="s">
        <v>130</v>
      </c>
    </row>
    <row r="9" spans="2:10" ht="16.5" x14ac:dyDescent="0.3">
      <c r="B9" s="38">
        <v>3</v>
      </c>
      <c r="C9" s="25">
        <v>2.5</v>
      </c>
      <c r="D9" s="37">
        <f>31/83*100</f>
        <v>37.349397590361441</v>
      </c>
      <c r="E9" s="48">
        <v>6</v>
      </c>
      <c r="F9" s="48">
        <v>31</v>
      </c>
      <c r="G9" s="48">
        <v>8</v>
      </c>
      <c r="H9" s="48">
        <v>24</v>
      </c>
      <c r="I9" s="48">
        <v>14</v>
      </c>
      <c r="J9" s="26" t="s">
        <v>130</v>
      </c>
    </row>
    <row r="10" spans="2:10" ht="16.5" x14ac:dyDescent="0.3">
      <c r="B10" s="38">
        <v>4</v>
      </c>
      <c r="C10" s="25">
        <v>2.5</v>
      </c>
      <c r="D10" s="37">
        <f>36/83*100</f>
        <v>43.373493975903614</v>
      </c>
      <c r="E10" s="48">
        <v>36</v>
      </c>
      <c r="F10" s="48">
        <v>6</v>
      </c>
      <c r="G10" s="48">
        <v>14</v>
      </c>
      <c r="H10" s="48">
        <v>24</v>
      </c>
      <c r="I10" s="48">
        <v>4</v>
      </c>
      <c r="J10" s="26" t="s">
        <v>130</v>
      </c>
    </row>
    <row r="11" spans="2:10" ht="16.5" x14ac:dyDescent="0.3">
      <c r="B11" s="38">
        <v>5</v>
      </c>
      <c r="C11" s="25">
        <v>2.5</v>
      </c>
      <c r="D11" s="37">
        <f>27/83*100</f>
        <v>32.53012048192771</v>
      </c>
      <c r="E11" s="48">
        <v>8</v>
      </c>
      <c r="F11" s="48">
        <v>8</v>
      </c>
      <c r="G11" s="48">
        <v>17</v>
      </c>
      <c r="H11" s="48">
        <v>24</v>
      </c>
      <c r="I11" s="48">
        <v>27</v>
      </c>
      <c r="J11" s="26" t="s">
        <v>130</v>
      </c>
    </row>
    <row r="12" spans="2:10" ht="16.5" x14ac:dyDescent="0.3">
      <c r="B12" s="38">
        <v>6</v>
      </c>
      <c r="C12" s="25">
        <v>2.5</v>
      </c>
      <c r="D12" s="37">
        <f>17/83*100</f>
        <v>20.481927710843372</v>
      </c>
      <c r="E12" s="48">
        <v>17</v>
      </c>
      <c r="F12" s="48">
        <v>22</v>
      </c>
      <c r="G12" s="48">
        <v>16</v>
      </c>
      <c r="H12" s="48">
        <v>15</v>
      </c>
      <c r="I12" s="48">
        <v>12</v>
      </c>
      <c r="J12" s="26" t="s">
        <v>130</v>
      </c>
    </row>
    <row r="13" spans="2:10" ht="16.5" x14ac:dyDescent="0.3">
      <c r="B13" s="38">
        <v>7</v>
      </c>
      <c r="C13" s="25">
        <v>2.5</v>
      </c>
      <c r="D13" s="37">
        <f>24/83*100</f>
        <v>28.915662650602407</v>
      </c>
      <c r="E13" s="48">
        <v>5</v>
      </c>
      <c r="F13" s="48">
        <v>37</v>
      </c>
      <c r="G13" s="48">
        <v>24</v>
      </c>
      <c r="H13" s="48">
        <v>8</v>
      </c>
      <c r="I13" s="48">
        <v>10</v>
      </c>
      <c r="J13" s="26" t="s">
        <v>130</v>
      </c>
    </row>
    <row r="14" spans="2:10" ht="16.5" x14ac:dyDescent="0.3">
      <c r="B14" s="38">
        <v>8</v>
      </c>
      <c r="C14" s="25">
        <v>2.5</v>
      </c>
      <c r="D14" s="37">
        <f>31/83*100</f>
        <v>37.349397590361441</v>
      </c>
      <c r="E14" s="48">
        <v>11</v>
      </c>
      <c r="F14" s="48">
        <v>15</v>
      </c>
      <c r="G14" s="48">
        <v>15</v>
      </c>
      <c r="H14" s="48">
        <v>31</v>
      </c>
      <c r="I14" s="48">
        <v>9</v>
      </c>
      <c r="J14" s="26" t="s">
        <v>130</v>
      </c>
    </row>
    <row r="15" spans="2:10" ht="16.5" x14ac:dyDescent="0.3">
      <c r="B15" s="38">
        <v>9</v>
      </c>
      <c r="C15" s="25">
        <v>2.5</v>
      </c>
      <c r="D15" s="37">
        <f>38/83*100</f>
        <v>45.783132530120483</v>
      </c>
      <c r="E15" s="48">
        <v>2</v>
      </c>
      <c r="F15" s="48">
        <v>13</v>
      </c>
      <c r="G15" s="48">
        <v>20</v>
      </c>
      <c r="H15" s="48">
        <v>38</v>
      </c>
      <c r="I15" s="48">
        <v>11</v>
      </c>
      <c r="J15" s="26" t="s">
        <v>130</v>
      </c>
    </row>
    <row r="16" spans="2:10" ht="16.5" x14ac:dyDescent="0.3">
      <c r="B16" s="38">
        <v>10</v>
      </c>
      <c r="C16" s="25">
        <v>2.5</v>
      </c>
      <c r="D16" s="37">
        <f>12/83*100</f>
        <v>14.457831325301203</v>
      </c>
      <c r="E16" s="48">
        <v>8</v>
      </c>
      <c r="F16" s="48">
        <v>26</v>
      </c>
      <c r="G16" s="48">
        <v>20</v>
      </c>
      <c r="H16" s="48">
        <v>18</v>
      </c>
      <c r="I16" s="48">
        <v>12</v>
      </c>
      <c r="J16" s="26" t="s">
        <v>130</v>
      </c>
    </row>
    <row r="17" spans="2:10" ht="16.5" x14ac:dyDescent="0.3">
      <c r="B17" s="38">
        <v>11</v>
      </c>
      <c r="C17" s="25">
        <v>2.5</v>
      </c>
      <c r="D17" s="37">
        <f>27/83*100</f>
        <v>32.53012048192771</v>
      </c>
      <c r="E17" s="48">
        <v>22</v>
      </c>
      <c r="F17" s="48">
        <v>4</v>
      </c>
      <c r="G17" s="48">
        <v>15</v>
      </c>
      <c r="H17" s="48">
        <v>16</v>
      </c>
      <c r="I17" s="48">
        <v>27</v>
      </c>
      <c r="J17" s="26" t="s">
        <v>131</v>
      </c>
    </row>
    <row r="18" spans="2:10" ht="16.5" x14ac:dyDescent="0.3">
      <c r="B18" s="38">
        <v>12</v>
      </c>
      <c r="C18" s="25">
        <v>2.5</v>
      </c>
      <c r="D18" s="37">
        <f>35/83*100</f>
        <v>42.168674698795186</v>
      </c>
      <c r="E18" s="48">
        <v>6</v>
      </c>
      <c r="F18" s="48">
        <v>8</v>
      </c>
      <c r="G18" s="48">
        <v>20</v>
      </c>
      <c r="H18" s="48">
        <v>14</v>
      </c>
      <c r="I18" s="48">
        <v>35</v>
      </c>
      <c r="J18" s="26" t="s">
        <v>131</v>
      </c>
    </row>
    <row r="19" spans="2:10" ht="16.5" x14ac:dyDescent="0.3">
      <c r="B19" s="38">
        <v>13</v>
      </c>
      <c r="C19" s="25">
        <v>2.5</v>
      </c>
      <c r="D19" s="37">
        <f>29/83*100</f>
        <v>34.939759036144579</v>
      </c>
      <c r="E19" s="48">
        <v>12</v>
      </c>
      <c r="F19" s="48">
        <v>16</v>
      </c>
      <c r="G19" s="48">
        <v>18</v>
      </c>
      <c r="H19" s="48">
        <v>29</v>
      </c>
      <c r="I19" s="48">
        <v>8</v>
      </c>
      <c r="J19" s="26" t="s">
        <v>131</v>
      </c>
    </row>
    <row r="20" spans="2:10" ht="16.5" x14ac:dyDescent="0.3">
      <c r="B20" s="38">
        <v>14</v>
      </c>
      <c r="C20" s="25">
        <v>2.5</v>
      </c>
      <c r="D20" s="37">
        <f>18/83*100</f>
        <v>21.686746987951807</v>
      </c>
      <c r="E20" s="48">
        <v>24</v>
      </c>
      <c r="F20" s="48">
        <v>23</v>
      </c>
      <c r="G20" s="48">
        <v>14</v>
      </c>
      <c r="H20" s="48">
        <v>18</v>
      </c>
      <c r="I20" s="48">
        <v>5</v>
      </c>
      <c r="J20" s="26" t="s">
        <v>131</v>
      </c>
    </row>
    <row r="21" spans="2:10" ht="16.5" x14ac:dyDescent="0.3">
      <c r="B21" s="38">
        <v>15</v>
      </c>
      <c r="C21" s="25">
        <v>2.5</v>
      </c>
      <c r="D21" s="37">
        <f>32/83*100</f>
        <v>38.554216867469883</v>
      </c>
      <c r="E21" s="48">
        <v>5</v>
      </c>
      <c r="F21" s="48">
        <v>32</v>
      </c>
      <c r="G21" s="48">
        <v>16</v>
      </c>
      <c r="H21" s="48">
        <v>24</v>
      </c>
      <c r="I21" s="48">
        <v>5</v>
      </c>
      <c r="J21" s="26" t="s">
        <v>131</v>
      </c>
    </row>
    <row r="22" spans="2:10" ht="16.5" x14ac:dyDescent="0.3">
      <c r="B22" s="38">
        <v>16</v>
      </c>
      <c r="C22" s="25">
        <v>2.5</v>
      </c>
      <c r="D22" s="37">
        <f>18/83*100</f>
        <v>21.686746987951807</v>
      </c>
      <c r="E22" s="48">
        <v>8</v>
      </c>
      <c r="F22" s="48">
        <v>13</v>
      </c>
      <c r="G22" s="48">
        <v>19</v>
      </c>
      <c r="H22" s="48">
        <v>23</v>
      </c>
      <c r="I22" s="48">
        <v>18</v>
      </c>
      <c r="J22" s="26" t="s">
        <v>131</v>
      </c>
    </row>
    <row r="23" spans="2:10" ht="16.5" x14ac:dyDescent="0.3">
      <c r="B23" s="38">
        <v>17</v>
      </c>
      <c r="C23" s="25">
        <v>2.5</v>
      </c>
      <c r="D23" s="37">
        <f>29/83*100</f>
        <v>34.939759036144579</v>
      </c>
      <c r="E23" s="48">
        <v>12</v>
      </c>
      <c r="F23" s="48">
        <v>16</v>
      </c>
      <c r="G23" s="48">
        <v>29</v>
      </c>
      <c r="H23" s="48">
        <v>11</v>
      </c>
      <c r="I23" s="48">
        <v>14</v>
      </c>
      <c r="J23" s="26" t="s">
        <v>131</v>
      </c>
    </row>
    <row r="24" spans="2:10" ht="16.5" x14ac:dyDescent="0.3">
      <c r="B24" s="24">
        <v>18</v>
      </c>
      <c r="C24" s="25">
        <v>2.5</v>
      </c>
      <c r="D24" s="37">
        <f>29/83*100</f>
        <v>34.939759036144579</v>
      </c>
      <c r="E24" s="48">
        <v>5</v>
      </c>
      <c r="F24" s="48">
        <v>17</v>
      </c>
      <c r="G24" s="48">
        <v>29</v>
      </c>
      <c r="H24" s="48">
        <v>26</v>
      </c>
      <c r="I24" s="48">
        <v>3</v>
      </c>
      <c r="J24" s="26" t="s">
        <v>131</v>
      </c>
    </row>
    <row r="25" spans="2:10" ht="16.5" x14ac:dyDescent="0.3">
      <c r="B25" s="24">
        <v>19</v>
      </c>
      <c r="C25" s="25">
        <v>2.5</v>
      </c>
      <c r="D25" s="37">
        <f>14/83*100</f>
        <v>16.867469879518072</v>
      </c>
      <c r="E25" s="48">
        <v>9</v>
      </c>
      <c r="F25" s="48">
        <v>18</v>
      </c>
      <c r="G25" s="48">
        <v>22</v>
      </c>
      <c r="H25" s="48">
        <v>17</v>
      </c>
      <c r="I25" s="48">
        <v>14</v>
      </c>
      <c r="J25" s="26" t="s">
        <v>131</v>
      </c>
    </row>
    <row r="26" spans="2:10" ht="16.5" x14ac:dyDescent="0.3">
      <c r="B26" s="24">
        <v>20</v>
      </c>
      <c r="C26" s="25">
        <v>2.5</v>
      </c>
      <c r="D26" s="37">
        <f>31/83*100</f>
        <v>37.349397590361441</v>
      </c>
      <c r="E26" s="48">
        <v>16</v>
      </c>
      <c r="F26" s="48">
        <v>31</v>
      </c>
      <c r="G26" s="48">
        <v>13</v>
      </c>
      <c r="H26" s="48">
        <v>10</v>
      </c>
      <c r="I26" s="48">
        <v>12</v>
      </c>
      <c r="J26" s="26" t="s">
        <v>131</v>
      </c>
    </row>
    <row r="27" spans="2:10" ht="16.5" x14ac:dyDescent="0.3">
      <c r="B27" s="24">
        <v>21</v>
      </c>
      <c r="C27" s="25">
        <v>2.5</v>
      </c>
      <c r="D27" s="37">
        <f>52/83*100</f>
        <v>62.650602409638559</v>
      </c>
      <c r="E27" s="48">
        <v>7</v>
      </c>
      <c r="F27" s="48">
        <v>7</v>
      </c>
      <c r="G27" s="48">
        <v>52</v>
      </c>
      <c r="H27" s="48">
        <v>7</v>
      </c>
      <c r="I27" s="48">
        <v>10</v>
      </c>
      <c r="J27" s="26" t="s">
        <v>132</v>
      </c>
    </row>
    <row r="28" spans="2:10" ht="16.5" x14ac:dyDescent="0.3">
      <c r="B28" s="24">
        <v>22</v>
      </c>
      <c r="C28" s="25">
        <v>2.5</v>
      </c>
      <c r="D28" s="37">
        <f>50/83*100</f>
        <v>60.24096385542169</v>
      </c>
      <c r="E28" s="48">
        <v>6</v>
      </c>
      <c r="F28" s="48">
        <v>50</v>
      </c>
      <c r="G28" s="48">
        <v>18</v>
      </c>
      <c r="H28" s="48">
        <v>2</v>
      </c>
      <c r="I28" s="48">
        <v>7</v>
      </c>
      <c r="J28" s="26" t="s">
        <v>132</v>
      </c>
    </row>
    <row r="29" spans="2:10" ht="16.5" x14ac:dyDescent="0.3">
      <c r="B29" s="24">
        <v>23</v>
      </c>
      <c r="C29" s="25">
        <v>2.5</v>
      </c>
      <c r="D29" s="37">
        <f>31/83*100</f>
        <v>37.349397590361441</v>
      </c>
      <c r="E29" s="48">
        <v>19</v>
      </c>
      <c r="F29" s="48">
        <v>16</v>
      </c>
      <c r="G29" s="48">
        <v>31</v>
      </c>
      <c r="H29" s="48">
        <v>5</v>
      </c>
      <c r="I29" s="48">
        <v>12</v>
      </c>
      <c r="J29" s="26" t="s">
        <v>132</v>
      </c>
    </row>
    <row r="30" spans="2:10" ht="16.5" x14ac:dyDescent="0.3">
      <c r="B30" s="24">
        <v>24</v>
      </c>
      <c r="C30" s="25">
        <v>2.5</v>
      </c>
      <c r="D30" s="37">
        <f>21/83*100</f>
        <v>25.301204819277107</v>
      </c>
      <c r="E30" s="48">
        <v>18</v>
      </c>
      <c r="F30" s="48">
        <v>21</v>
      </c>
      <c r="G30" s="48">
        <v>20</v>
      </c>
      <c r="H30" s="48">
        <v>17</v>
      </c>
      <c r="I30" s="48">
        <v>7</v>
      </c>
      <c r="J30" s="26" t="s">
        <v>132</v>
      </c>
    </row>
    <row r="31" spans="2:10" ht="16.5" x14ac:dyDescent="0.3">
      <c r="B31" s="24">
        <v>25</v>
      </c>
      <c r="C31" s="25">
        <v>2.5</v>
      </c>
      <c r="D31" s="37">
        <f>29/83*100</f>
        <v>34.939759036144579</v>
      </c>
      <c r="E31" s="48">
        <v>9</v>
      </c>
      <c r="F31" s="48">
        <v>15</v>
      </c>
      <c r="G31" s="48">
        <v>16</v>
      </c>
      <c r="H31" s="48">
        <v>29</v>
      </c>
      <c r="I31" s="48">
        <v>13</v>
      </c>
      <c r="J31" s="26" t="s">
        <v>132</v>
      </c>
    </row>
    <row r="32" spans="2:10" ht="16.5" x14ac:dyDescent="0.3">
      <c r="B32" s="24">
        <v>26</v>
      </c>
      <c r="C32" s="25">
        <v>2.5</v>
      </c>
      <c r="D32" s="37">
        <f>70/83*100</f>
        <v>84.337349397590373</v>
      </c>
      <c r="E32" s="48">
        <v>1</v>
      </c>
      <c r="F32" s="48">
        <v>5</v>
      </c>
      <c r="G32" s="48">
        <v>2</v>
      </c>
      <c r="H32" s="48">
        <v>70</v>
      </c>
      <c r="I32" s="48">
        <v>5</v>
      </c>
      <c r="J32" s="26" t="s">
        <v>132</v>
      </c>
    </row>
    <row r="33" spans="2:10" ht="16.5" x14ac:dyDescent="0.3">
      <c r="B33" s="24">
        <v>27</v>
      </c>
      <c r="C33" s="25">
        <v>2.5</v>
      </c>
      <c r="D33" s="37">
        <f>49/83*100</f>
        <v>59.036144578313255</v>
      </c>
      <c r="E33" s="48">
        <v>8</v>
      </c>
      <c r="F33" s="48">
        <v>12</v>
      </c>
      <c r="G33" s="48">
        <v>3</v>
      </c>
      <c r="H33" s="48">
        <v>49</v>
      </c>
      <c r="I33" s="48">
        <v>11</v>
      </c>
      <c r="J33" s="26" t="s">
        <v>132</v>
      </c>
    </row>
    <row r="34" spans="2:10" ht="16.5" x14ac:dyDescent="0.3">
      <c r="B34" s="24">
        <v>28</v>
      </c>
      <c r="C34" s="25">
        <v>2.5</v>
      </c>
      <c r="D34" s="37">
        <f>53/83*100</f>
        <v>63.855421686746979</v>
      </c>
      <c r="E34" s="48">
        <v>53</v>
      </c>
      <c r="F34" s="48">
        <v>9</v>
      </c>
      <c r="G34" s="48">
        <v>4</v>
      </c>
      <c r="H34" s="48">
        <v>5</v>
      </c>
      <c r="I34" s="48">
        <v>11</v>
      </c>
      <c r="J34" s="26" t="s">
        <v>132</v>
      </c>
    </row>
    <row r="35" spans="2:10" ht="16.5" x14ac:dyDescent="0.3">
      <c r="B35" s="24">
        <v>29</v>
      </c>
      <c r="C35" s="25">
        <v>2.5</v>
      </c>
      <c r="D35" s="37">
        <f>42/83*100</f>
        <v>50.602409638554214</v>
      </c>
      <c r="E35" s="48">
        <v>5</v>
      </c>
      <c r="F35" s="48">
        <v>0</v>
      </c>
      <c r="G35" s="48">
        <v>42</v>
      </c>
      <c r="H35" s="48">
        <v>21</v>
      </c>
      <c r="I35" s="48">
        <v>15</v>
      </c>
      <c r="J35" s="26" t="s">
        <v>132</v>
      </c>
    </row>
    <row r="36" spans="2:10" ht="16.5" x14ac:dyDescent="0.3">
      <c r="B36" s="24">
        <v>30</v>
      </c>
      <c r="C36" s="25">
        <v>2.5</v>
      </c>
      <c r="D36" s="37">
        <f>21/83*100</f>
        <v>25.301204819277107</v>
      </c>
      <c r="E36" s="48">
        <v>7</v>
      </c>
      <c r="F36" s="48">
        <v>6</v>
      </c>
      <c r="G36" s="48">
        <v>6</v>
      </c>
      <c r="H36" s="48">
        <v>21</v>
      </c>
      <c r="I36" s="48">
        <v>43</v>
      </c>
      <c r="J36" s="26" t="s">
        <v>132</v>
      </c>
    </row>
    <row r="37" spans="2:10" ht="16.5" x14ac:dyDescent="0.3">
      <c r="B37" s="24">
        <v>31</v>
      </c>
      <c r="C37" s="25">
        <v>2.5</v>
      </c>
      <c r="D37" s="37">
        <f>35/83*100</f>
        <v>42.168674698795186</v>
      </c>
      <c r="E37" s="48">
        <v>24</v>
      </c>
      <c r="F37" s="48">
        <v>12</v>
      </c>
      <c r="G37" s="48">
        <v>4</v>
      </c>
      <c r="H37" s="48">
        <v>35</v>
      </c>
      <c r="I37" s="48">
        <v>8</v>
      </c>
      <c r="J37" s="26" t="s">
        <v>133</v>
      </c>
    </row>
    <row r="38" spans="2:10" ht="16.5" x14ac:dyDescent="0.3">
      <c r="B38" s="24">
        <v>32</v>
      </c>
      <c r="C38" s="25">
        <v>2.5</v>
      </c>
      <c r="D38" s="37">
        <f>39/83*100</f>
        <v>46.987951807228917</v>
      </c>
      <c r="E38" s="48">
        <v>9</v>
      </c>
      <c r="F38" s="48">
        <v>10</v>
      </c>
      <c r="G38" s="48">
        <v>39</v>
      </c>
      <c r="H38" s="48">
        <v>11</v>
      </c>
      <c r="I38" s="48">
        <v>14</v>
      </c>
      <c r="J38" s="26" t="s">
        <v>133</v>
      </c>
    </row>
    <row r="39" spans="2:10" ht="16.5" x14ac:dyDescent="0.3">
      <c r="B39" s="24">
        <v>33</v>
      </c>
      <c r="C39" s="25">
        <v>2.5</v>
      </c>
      <c r="D39" s="37">
        <f>35/83*100</f>
        <v>42.168674698795186</v>
      </c>
      <c r="E39" s="48">
        <v>10</v>
      </c>
      <c r="F39" s="48">
        <v>10</v>
      </c>
      <c r="G39" s="48">
        <v>11</v>
      </c>
      <c r="H39" s="48">
        <v>18</v>
      </c>
      <c r="I39" s="48">
        <v>35</v>
      </c>
      <c r="J39" s="26" t="s">
        <v>133</v>
      </c>
    </row>
    <row r="40" spans="2:10" ht="16.5" x14ac:dyDescent="0.3">
      <c r="B40" s="24">
        <v>34</v>
      </c>
      <c r="C40" s="25">
        <v>2.5</v>
      </c>
      <c r="D40" s="37">
        <f>57/83*100</f>
        <v>68.674698795180717</v>
      </c>
      <c r="E40" s="48">
        <v>57</v>
      </c>
      <c r="F40" s="48">
        <v>0</v>
      </c>
      <c r="G40" s="48">
        <v>8</v>
      </c>
      <c r="H40" s="48">
        <v>6</v>
      </c>
      <c r="I40" s="48">
        <v>12</v>
      </c>
      <c r="J40" s="26" t="s">
        <v>133</v>
      </c>
    </row>
    <row r="41" spans="2:10" ht="16.5" x14ac:dyDescent="0.3">
      <c r="B41" s="24">
        <v>35</v>
      </c>
      <c r="C41" s="25">
        <v>2.5</v>
      </c>
      <c r="D41" s="37">
        <f>60/83*100</f>
        <v>72.289156626506028</v>
      </c>
      <c r="E41" s="48">
        <v>3</v>
      </c>
      <c r="F41" s="48">
        <v>3</v>
      </c>
      <c r="G41" s="48">
        <v>60</v>
      </c>
      <c r="H41" s="48">
        <v>5</v>
      </c>
      <c r="I41" s="48">
        <v>12</v>
      </c>
      <c r="J41" s="26" t="s">
        <v>133</v>
      </c>
    </row>
    <row r="42" spans="2:10" ht="16.5" x14ac:dyDescent="0.3">
      <c r="B42" s="24">
        <v>36</v>
      </c>
      <c r="C42" s="25">
        <v>2.5</v>
      </c>
      <c r="D42" s="37">
        <f>38/83*100</f>
        <v>45.783132530120483</v>
      </c>
      <c r="E42" s="48">
        <v>1</v>
      </c>
      <c r="F42" s="48">
        <v>38</v>
      </c>
      <c r="G42" s="48">
        <v>14</v>
      </c>
      <c r="H42" s="48">
        <v>9</v>
      </c>
      <c r="I42" s="48">
        <v>21</v>
      </c>
      <c r="J42" s="26" t="s">
        <v>133</v>
      </c>
    </row>
    <row r="43" spans="2:10" ht="16.5" x14ac:dyDescent="0.3">
      <c r="B43" s="24">
        <v>37</v>
      </c>
      <c r="C43" s="25">
        <v>2.5</v>
      </c>
      <c r="D43" s="37">
        <f>47/83*100</f>
        <v>56.626506024096393</v>
      </c>
      <c r="E43" s="48">
        <v>9</v>
      </c>
      <c r="F43" s="48">
        <v>8</v>
      </c>
      <c r="G43" s="48">
        <v>5</v>
      </c>
      <c r="H43" s="48">
        <v>14</v>
      </c>
      <c r="I43" s="48">
        <v>47</v>
      </c>
      <c r="J43" s="26" t="s">
        <v>133</v>
      </c>
    </row>
    <row r="44" spans="2:10" ht="16.5" x14ac:dyDescent="0.3">
      <c r="B44" s="24">
        <v>38</v>
      </c>
      <c r="C44" s="25">
        <v>2.5</v>
      </c>
      <c r="D44" s="37">
        <f>29/83*100</f>
        <v>34.939759036144579</v>
      </c>
      <c r="E44" s="48">
        <v>29</v>
      </c>
      <c r="F44" s="48">
        <v>1</v>
      </c>
      <c r="G44" s="48">
        <v>20</v>
      </c>
      <c r="H44" s="48">
        <v>20</v>
      </c>
      <c r="I44" s="48">
        <v>13</v>
      </c>
      <c r="J44" s="26" t="s">
        <v>133</v>
      </c>
    </row>
    <row r="45" spans="2:10" ht="16.5" x14ac:dyDescent="0.3">
      <c r="B45" s="24">
        <v>39</v>
      </c>
      <c r="C45" s="25">
        <v>2.5</v>
      </c>
      <c r="D45" s="37">
        <f>43/83*100</f>
        <v>51.807228915662648</v>
      </c>
      <c r="E45" s="48">
        <v>43</v>
      </c>
      <c r="F45" s="48">
        <v>11</v>
      </c>
      <c r="G45" s="48">
        <v>9</v>
      </c>
      <c r="H45" s="48">
        <v>10</v>
      </c>
      <c r="I45" s="48">
        <v>9</v>
      </c>
      <c r="J45" s="26" t="s">
        <v>133</v>
      </c>
    </row>
    <row r="46" spans="2:10" ht="16.5" x14ac:dyDescent="0.3">
      <c r="B46" s="24">
        <v>40</v>
      </c>
      <c r="C46" s="25">
        <v>2.5</v>
      </c>
      <c r="D46" s="37">
        <f>44/83*100</f>
        <v>53.01204819277109</v>
      </c>
      <c r="E46" s="48">
        <v>5</v>
      </c>
      <c r="F46" s="48">
        <v>12</v>
      </c>
      <c r="G46" s="48">
        <v>12</v>
      </c>
      <c r="H46" s="48">
        <v>10</v>
      </c>
      <c r="I46" s="48">
        <v>44</v>
      </c>
      <c r="J46" s="26" t="s">
        <v>133</v>
      </c>
    </row>
  </sheetData>
  <mergeCells count="1">
    <mergeCell ref="B2:J2"/>
  </mergeCells>
  <phoneticPr fontId="1" type="noConversion"/>
  <conditionalFormatting sqref="D7:D46">
    <cfRule type="cellIs" dxfId="0" priority="1" operator="less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자연과학통계표</vt:lpstr>
      <vt:lpstr>문항분석표(산업재산권법)</vt:lpstr>
      <vt:lpstr>문항분석표(민법개론)</vt:lpstr>
      <vt:lpstr>문항분석표(자연과학)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2025-09-12T08:55:56Z</dcterms:modified>
</cp:coreProperties>
</file>